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fr/final_package/17130~_resource-planning-templates/"/>
    </mc:Choice>
  </mc:AlternateContent>
  <xr:revisionPtr revIDLastSave="0" documentId="13_ncr:1_{D0050E27-8F22-DA46-B1BD-9155C638E2C0}" xr6:coauthVersionLast="47" xr6:coauthVersionMax="47" xr10:uidLastSave="{00000000-0000-0000-0000-000000000000}"/>
  <bookViews>
    <workbookView xWindow="0" yWindow="500" windowWidth="19220" windowHeight="8900" tabRatio="500" xr2:uid="{00000000-000D-0000-FFFF-FFFF00000000}"/>
  </bookViews>
  <sheets>
    <sheet name="cation des ressources du projet" sheetId="1" r:id="rId1"/>
    <sheet name="de ressources du projet - BLANK" sheetId="2" r:id="rId2"/>
    <sheet name=" Clause de non-responsabilité -" sheetId="3" r:id="rId3"/>
  </sheets>
  <externalReferences>
    <externalReference r:id="rId4"/>
  </externalReferences>
  <definedNames>
    <definedName name="_xlnm.Print_Area" localSheetId="0">'cation des ressources du projet'!$B$1:$AF$62</definedName>
    <definedName name="_xlnm.Print_Area" localSheetId="1">'de ressources du projet - BLANK'!$B$1:$AF$64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6" i="2" l="1"/>
  <c r="AF16" i="2"/>
  <c r="AE17" i="2"/>
  <c r="AF17" i="2"/>
  <c r="AE18" i="2"/>
  <c r="AF18" i="2"/>
  <c r="AE19" i="2"/>
  <c r="AF19" i="2"/>
  <c r="AE20" i="2"/>
  <c r="AF20" i="2"/>
  <c r="AE21" i="2"/>
  <c r="AF21" i="2"/>
  <c r="AE22" i="2"/>
  <c r="AF22" i="2"/>
  <c r="AE23" i="2"/>
  <c r="AF23" i="2"/>
  <c r="AE24" i="2"/>
  <c r="AF24" i="2"/>
  <c r="AE25" i="2"/>
  <c r="AF25" i="2"/>
  <c r="AE26" i="2"/>
  <c r="AF26" i="2"/>
  <c r="AE27" i="2"/>
  <c r="AF27" i="2"/>
  <c r="AE28" i="2"/>
  <c r="AF28" i="2"/>
  <c r="AE29" i="2"/>
  <c r="AF29" i="2"/>
  <c r="AF30" i="2"/>
  <c r="AE35" i="2"/>
  <c r="AF35" i="2"/>
  <c r="AE36" i="2"/>
  <c r="AF36" i="2"/>
  <c r="AE37" i="2"/>
  <c r="AF37" i="2"/>
  <c r="AE38" i="2"/>
  <c r="AF38" i="2"/>
  <c r="AE39" i="2"/>
  <c r="AF39" i="2"/>
  <c r="AE40" i="2"/>
  <c r="AF40" i="2"/>
  <c r="AE41" i="2"/>
  <c r="AF41" i="2"/>
  <c r="AE42" i="2"/>
  <c r="AF42" i="2"/>
  <c r="AF43" i="2"/>
  <c r="AF45" i="2"/>
  <c r="C59" i="2"/>
  <c r="AE49" i="2"/>
  <c r="AE50" i="2"/>
  <c r="AE51" i="2"/>
  <c r="AE52" i="2"/>
  <c r="AE53" i="2"/>
  <c r="AE54" i="2"/>
  <c r="AE55" i="2"/>
  <c r="AE56" i="2"/>
  <c r="C60" i="2"/>
  <c r="C61" i="2"/>
  <c r="C62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AE30" i="2"/>
  <c r="AE43" i="2"/>
  <c r="AE45" i="2"/>
  <c r="AD30" i="2"/>
  <c r="AD43" i="2"/>
  <c r="AD45" i="2"/>
  <c r="AC30" i="2"/>
  <c r="AC43" i="2"/>
  <c r="AC45" i="2"/>
  <c r="AB30" i="2"/>
  <c r="AB43" i="2"/>
  <c r="AB45" i="2"/>
  <c r="AA30" i="2"/>
  <c r="AA43" i="2"/>
  <c r="AA45" i="2"/>
  <c r="Z30" i="2"/>
  <c r="Z43" i="2"/>
  <c r="Z45" i="2"/>
  <c r="Y30" i="2"/>
  <c r="Y43" i="2"/>
  <c r="Y45" i="2"/>
  <c r="X30" i="2"/>
  <c r="X43" i="2"/>
  <c r="X45" i="2"/>
  <c r="W30" i="2"/>
  <c r="W43" i="2"/>
  <c r="W45" i="2"/>
  <c r="V30" i="2"/>
  <c r="V43" i="2"/>
  <c r="V45" i="2"/>
  <c r="U30" i="2"/>
  <c r="U43" i="2"/>
  <c r="U45" i="2"/>
  <c r="T30" i="2"/>
  <c r="T43" i="2"/>
  <c r="T45" i="2"/>
  <c r="S30" i="2"/>
  <c r="S43" i="2"/>
  <c r="S45" i="2"/>
  <c r="R30" i="2"/>
  <c r="R43" i="2"/>
  <c r="R45" i="2"/>
  <c r="Q30" i="2"/>
  <c r="Q43" i="2"/>
  <c r="Q45" i="2"/>
  <c r="P30" i="2"/>
  <c r="P43" i="2"/>
  <c r="P45" i="2"/>
  <c r="O30" i="2"/>
  <c r="O43" i="2"/>
  <c r="O45" i="2"/>
  <c r="N30" i="2"/>
  <c r="N43" i="2"/>
  <c r="N45" i="2"/>
  <c r="M30" i="2"/>
  <c r="M43" i="2"/>
  <c r="M45" i="2"/>
  <c r="L30" i="2"/>
  <c r="L43" i="2"/>
  <c r="L45" i="2"/>
  <c r="K30" i="2"/>
  <c r="K43" i="2"/>
  <c r="K45" i="2"/>
  <c r="J30" i="2"/>
  <c r="J43" i="2"/>
  <c r="J45" i="2"/>
  <c r="I30" i="2"/>
  <c r="I43" i="2"/>
  <c r="I45" i="2"/>
  <c r="H30" i="2"/>
  <c r="H43" i="2"/>
  <c r="H45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AE16" i="1"/>
  <c r="AF16" i="1"/>
  <c r="AE17" i="1"/>
  <c r="AF17" i="1"/>
  <c r="AE18" i="1"/>
  <c r="AF18" i="1"/>
  <c r="AE19" i="1"/>
  <c r="AF19" i="1"/>
  <c r="AE20" i="1"/>
  <c r="AF20" i="1"/>
  <c r="AE21" i="1"/>
  <c r="AF21" i="1"/>
  <c r="AE22" i="1"/>
  <c r="AF22" i="1"/>
  <c r="AE23" i="1"/>
  <c r="AF23" i="1"/>
  <c r="AE24" i="1"/>
  <c r="AF24" i="1"/>
  <c r="AE25" i="1"/>
  <c r="AF25" i="1"/>
  <c r="AE26" i="1"/>
  <c r="AF26" i="1"/>
  <c r="AE27" i="1"/>
  <c r="AF27" i="1"/>
  <c r="AE28" i="1"/>
  <c r="AF28" i="1"/>
  <c r="AE29" i="1"/>
  <c r="AF29" i="1"/>
  <c r="AF30" i="1"/>
  <c r="AE35" i="1"/>
  <c r="AF35" i="1"/>
  <c r="AE36" i="1"/>
  <c r="AF36" i="1"/>
  <c r="AE37" i="1"/>
  <c r="AF37" i="1"/>
  <c r="AE38" i="1"/>
  <c r="AF38" i="1"/>
  <c r="AE39" i="1"/>
  <c r="AF39" i="1"/>
  <c r="AE40" i="1"/>
  <c r="AF40" i="1"/>
  <c r="AE41" i="1"/>
  <c r="AF41" i="1"/>
  <c r="AE42" i="1"/>
  <c r="AF42" i="1"/>
  <c r="AF43" i="1"/>
  <c r="AF45" i="1"/>
  <c r="C59" i="1"/>
  <c r="AE49" i="1"/>
  <c r="AE50" i="1"/>
  <c r="AE51" i="1"/>
  <c r="AE52" i="1"/>
  <c r="AE53" i="1"/>
  <c r="AE54" i="1"/>
  <c r="AE55" i="1"/>
  <c r="AE56" i="1"/>
  <c r="C60" i="1"/>
  <c r="C61" i="1"/>
  <c r="C62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AE30" i="1"/>
  <c r="AE43" i="1"/>
  <c r="AE45" i="1"/>
  <c r="AD30" i="1"/>
  <c r="AD43" i="1"/>
  <c r="AD45" i="1"/>
  <c r="AC30" i="1"/>
  <c r="AC43" i="1"/>
  <c r="AC45" i="1"/>
  <c r="AB30" i="1"/>
  <c r="AB43" i="1"/>
  <c r="AB45" i="1"/>
  <c r="AA30" i="1"/>
  <c r="AA43" i="1"/>
  <c r="AA45" i="1"/>
  <c r="Z30" i="1"/>
  <c r="Z43" i="1"/>
  <c r="Z45" i="1"/>
  <c r="Y30" i="1"/>
  <c r="Y43" i="1"/>
  <c r="Y45" i="1"/>
  <c r="X30" i="1"/>
  <c r="X43" i="1"/>
  <c r="X45" i="1"/>
  <c r="W30" i="1"/>
  <c r="W43" i="1"/>
  <c r="W45" i="1"/>
  <c r="V30" i="1"/>
  <c r="V43" i="1"/>
  <c r="V45" i="1"/>
  <c r="U30" i="1"/>
  <c r="U43" i="1"/>
  <c r="U45" i="1"/>
  <c r="T30" i="1"/>
  <c r="T43" i="1"/>
  <c r="T45" i="1"/>
  <c r="S30" i="1"/>
  <c r="S43" i="1"/>
  <c r="S45" i="1"/>
  <c r="R30" i="1"/>
  <c r="R43" i="1"/>
  <c r="R45" i="1"/>
  <c r="Q30" i="1"/>
  <c r="Q43" i="1"/>
  <c r="Q45" i="1"/>
  <c r="P30" i="1"/>
  <c r="P43" i="1"/>
  <c r="P45" i="1"/>
  <c r="O30" i="1"/>
  <c r="O43" i="1"/>
  <c r="O45" i="1"/>
  <c r="N30" i="1"/>
  <c r="N43" i="1"/>
  <c r="N45" i="1"/>
  <c r="M30" i="1"/>
  <c r="M43" i="1"/>
  <c r="M45" i="1"/>
  <c r="L30" i="1"/>
  <c r="L43" i="1"/>
  <c r="L45" i="1"/>
  <c r="K30" i="1"/>
  <c r="K43" i="1"/>
  <c r="K45" i="1"/>
  <c r="J30" i="1"/>
  <c r="J43" i="1"/>
  <c r="J45" i="1"/>
  <c r="I30" i="1"/>
  <c r="I43" i="1"/>
  <c r="I45" i="1"/>
  <c r="H30" i="1"/>
  <c r="H43" i="1"/>
  <c r="H45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</calcChain>
</file>

<file path=xl/sharedStrings.xml><?xml version="1.0" encoding="utf-8"?>
<sst xmlns="http://schemas.openxmlformats.org/spreadsheetml/2006/main" count="152" uniqueCount="53">
  <si>
    <t>MODÈLE DE PLANIFICATION DES RESSOURCES DU PROJET</t>
  </si>
  <si>
    <t xml:space="preserve">Une couleur de remplissage peut être appliquée aux cellules pour indiquer les dates de début et de fin, comme illustré ci-dessous. </t>
  </si>
  <si>
    <t>APERÇU DU PROJET</t>
  </si>
  <si>
    <t>DÉBUT DE LA PHASE</t>
  </si>
  <si>
    <t>FIN DE LA PHASE</t>
  </si>
  <si>
    <t>PHASES DU PROJET</t>
  </si>
  <si>
    <t>PHASE 1</t>
  </si>
  <si>
    <t>PHASE 2</t>
  </si>
  <si>
    <t>PHASE 3</t>
  </si>
  <si>
    <t>PHASE 4</t>
  </si>
  <si>
    <t>PHASE 5</t>
  </si>
  <si>
    <t>PHASE 6</t>
  </si>
  <si>
    <t>PHASE 7</t>
  </si>
  <si>
    <t xml:space="preserve">Le nombre de jours de travail net a été calculé pour chaque mois et est indiqué ci-dessous le mois et l'année représentés. Entrez le nombre projeté de jours ouvrables dans les cellules correspondantes pour chaque rôle. </t>
  </si>
  <si>
    <t>Suppose 8 heures par jour pour une semaine de travail de 40 heures.</t>
  </si>
  <si>
    <t>BESOINS EN RESSOURCES</t>
  </si>
  <si>
    <t>DEMANDÉ</t>
  </si>
  <si>
    <t>PROJETÉ</t>
  </si>
  <si>
    <t>TOTAL</t>
  </si>
  <si>
    <t>COÛT TOTAL</t>
  </si>
  <si>
    <t>DOMAINE ORGANISATIONNEL</t>
  </si>
  <si>
    <t>RÔLE</t>
  </si>
  <si>
    <t>QTÉ</t>
  </si>
  <si>
    <t>TAUX DE RÉMUNÉRATION</t>
  </si>
  <si>
    <t>DATE DE DÉBUT</t>
  </si>
  <si>
    <t>DATE DE FIN</t>
  </si>
  <si>
    <t>HEURES</t>
  </si>
  <si>
    <t>ALLOUÉ</t>
  </si>
  <si>
    <t>Département 1</t>
  </si>
  <si>
    <t>Rôle 1</t>
  </si>
  <si>
    <t>Rôle 2</t>
  </si>
  <si>
    <t>Département 2</t>
  </si>
  <si>
    <t>Rôle 3</t>
  </si>
  <si>
    <t>Département 3</t>
  </si>
  <si>
    <t xml:space="preserve"> </t>
  </si>
  <si>
    <t>SOUS-TOTAL</t>
  </si>
  <si>
    <t>DOTATION SUPPLÉMENTAIRE / CONSULTANTS</t>
  </si>
  <si>
    <t>NOMBRE TOTAL D'HEURES</t>
  </si>
  <si>
    <t>TOTAUX DE DOTATION PROJETÉS</t>
  </si>
  <si>
    <t xml:space="preserve">Entrez le montant projeté à dépenser par mois pour chaque poste. </t>
  </si>
  <si>
    <t>DÉPENSES SUPPLÉMENTAIRES</t>
  </si>
  <si>
    <t>DESCRIPTION</t>
  </si>
  <si>
    <t>LOGICIEL</t>
  </si>
  <si>
    <t>MATÉRIEL</t>
  </si>
  <si>
    <t>SOUTIEN</t>
  </si>
  <si>
    <t>ÉQUIPEMENT</t>
  </si>
  <si>
    <t>AUTRE</t>
  </si>
  <si>
    <t>PROJECTION DES DÉPENSES TOTALES</t>
  </si>
  <si>
    <t>TOTAL DES RESSOURCES EN PERSONNEL</t>
  </si>
  <si>
    <t>TOTAL DES DÉPENSES SUPPLÉMENTAIRES</t>
  </si>
  <si>
    <t>RÉSERVE DE GESTION (10 %)</t>
  </si>
  <si>
    <t>CLIQUEZ ICI POUR CRÉER DANS SMARTSHEET</t>
  </si>
  <si>
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</si>
</sst>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"/>
    <numFmt numFmtId="165" formatCode="mm/dd/yyyy"/>
    <numFmt numFmtId="166" formatCode="_(&quot;$&quot;* #,##0_);_(&quot;$&quot;* \(#,##0\);_(&quot;$&quot;* &quot;-&quot;??_);_(@_)"/>
    <numFmt numFmtId="167" formatCode="yyyy\-mm\-dd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12"/>
      <color theme="1"/>
      <name val="Calibri"/>
      <family val="2"/>
      <scheme val="minor"/>
    </font>
    <font>
      <b/>
      <sz val="10"/>
      <name val="Century Gothic"/>
      <family val="1"/>
    </font>
    <font>
      <b/>
      <sz val="12"/>
      <name val="Century Gothic"/>
      <family val="1"/>
    </font>
    <font>
      <sz val="10"/>
      <name val="Century Gothic"/>
      <family val="1"/>
    </font>
    <font>
      <b/>
      <sz val="10"/>
      <color indexed="8"/>
      <name val="Century Gothic"/>
      <family val="1"/>
    </font>
    <font>
      <b/>
      <sz val="10"/>
      <color indexed="17"/>
      <name val="Century Gothic"/>
      <family val="1"/>
    </font>
    <font>
      <sz val="10"/>
      <color indexed="22"/>
      <name val="Century Gothic"/>
      <family val="1"/>
    </font>
    <font>
      <sz val="10"/>
      <color indexed="8"/>
      <name val="Century Gothic"/>
      <family val="1"/>
    </font>
    <font>
      <b/>
      <sz val="11"/>
      <color theme="0"/>
      <name val="Century Gothic"/>
      <family val="1"/>
    </font>
    <font>
      <sz val="10"/>
      <color theme="0"/>
      <name val="Century Gothic"/>
      <family val="1"/>
    </font>
    <font>
      <sz val="11"/>
      <name val="Century Gothic"/>
      <family val="1"/>
    </font>
    <font>
      <b/>
      <sz val="10"/>
      <color theme="1"/>
      <name val="Century Gothic"/>
      <family val="1"/>
    </font>
    <font>
      <b/>
      <sz val="14"/>
      <name val="Century Gothic"/>
      <family val="1"/>
    </font>
    <font>
      <sz val="9"/>
      <name val="Century Gothic"/>
      <family val="1"/>
    </font>
    <font>
      <i/>
      <sz val="10"/>
      <name val="Century Gothic"/>
      <family val="1"/>
    </font>
    <font>
      <sz val="22"/>
      <color theme="1"/>
      <name val="Century Gothic"/>
      <family val="2"/>
    </font>
    <font>
      <sz val="22"/>
      <color rgb="FFFFFFFF"/>
      <name val="Calibri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5D0C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2E8F1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00BD32"/>
        <bgColor rgb="FF00BD32"/>
      </patternFill>
    </fill>
  </fills>
  <borders count="3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6" fillId="0" borderId="0"/>
    <xf numFmtId="44" fontId="8" fillId="0" borderId="0"/>
  </cellStyleXfs>
  <cellXfs count="158">
    <xf numFmtId="0" fontId="0" fillId="0" borderId="0" xfId="0"/>
    <xf numFmtId="0" fontId="3" fillId="0" borderId="0" xfId="0" applyFont="1" applyAlignment="1">
      <alignment vertical="center"/>
    </xf>
    <xf numFmtId="0" fontId="6" fillId="0" borderId="0" xfId="3"/>
    <xf numFmtId="0" fontId="1" fillId="0" borderId="1" xfId="3" applyFont="1" applyBorder="1" applyAlignment="1">
      <alignment horizontal="left" vertical="center" wrapText="1" indent="2"/>
    </xf>
    <xf numFmtId="0" fontId="9" fillId="0" borderId="0" xfId="0" applyFont="1"/>
    <xf numFmtId="0" fontId="9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4" fontId="11" fillId="0" borderId="0" xfId="0" applyNumberFormat="1" applyFont="1" applyAlignment="1">
      <alignment horizontal="left" vertical="center"/>
    </xf>
    <xf numFmtId="14" fontId="11" fillId="0" borderId="0" xfId="0" applyNumberFormat="1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4" fontId="14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 applyProtection="1">
      <alignment vertical="center"/>
      <protection locked="0"/>
    </xf>
    <xf numFmtId="164" fontId="15" fillId="0" borderId="0" xfId="0" applyNumberFormat="1" applyFont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0" fontId="7" fillId="7" borderId="8" xfId="0" applyFont="1" applyFill="1" applyBorder="1" applyAlignment="1">
      <alignment horizontal="left" vertical="center" indent="1"/>
    </xf>
    <xf numFmtId="0" fontId="7" fillId="7" borderId="9" xfId="0" applyFont="1" applyFill="1" applyBorder="1" applyAlignment="1">
      <alignment vertical="center"/>
    </xf>
    <xf numFmtId="0" fontId="7" fillId="7" borderId="10" xfId="0" applyFont="1" applyFill="1" applyBorder="1" applyAlignment="1">
      <alignment horizontal="left" vertical="center" indent="1"/>
    </xf>
    <xf numFmtId="0" fontId="7" fillId="7" borderId="11" xfId="0" applyFont="1" applyFill="1" applyBorder="1" applyAlignment="1">
      <alignment vertical="center"/>
    </xf>
    <xf numFmtId="0" fontId="9" fillId="0" borderId="8" xfId="0" applyFont="1" applyBorder="1" applyAlignment="1">
      <alignment horizontal="left" vertical="center" inden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horizontal="left" vertical="center" indent="1"/>
    </xf>
    <xf numFmtId="0" fontId="9" fillId="0" borderId="11" xfId="0" applyFont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left" vertical="center" indent="1"/>
    </xf>
    <xf numFmtId="0" fontId="9" fillId="2" borderId="6" xfId="0" applyFont="1" applyFill="1" applyBorder="1" applyAlignment="1" applyProtection="1">
      <alignment horizontal="center" vertical="center"/>
      <protection locked="0"/>
    </xf>
    <xf numFmtId="164" fontId="9" fillId="2" borderId="6" xfId="0" applyNumberFormat="1" applyFont="1" applyFill="1" applyBorder="1" applyAlignment="1" applyProtection="1">
      <alignment vertical="center"/>
      <protection locked="0"/>
    </xf>
    <xf numFmtId="164" fontId="13" fillId="2" borderId="6" xfId="0" applyNumberFormat="1" applyFont="1" applyFill="1" applyBorder="1" applyAlignment="1" applyProtection="1">
      <alignment horizontal="center" vertical="center"/>
      <protection locked="0"/>
    </xf>
    <xf numFmtId="164" fontId="9" fillId="2" borderId="6" xfId="0" applyNumberFormat="1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14" fontId="9" fillId="2" borderId="6" xfId="0" applyNumberFormat="1" applyFont="1" applyFill="1" applyBorder="1" applyAlignment="1">
      <alignment horizontal="right" vertical="center"/>
    </xf>
    <xf numFmtId="14" fontId="14" fillId="2" borderId="6" xfId="0" applyNumberFormat="1" applyFont="1" applyFill="1" applyBorder="1" applyAlignment="1">
      <alignment horizontal="left" vertical="center"/>
    </xf>
    <xf numFmtId="0" fontId="11" fillId="2" borderId="6" xfId="0" applyFont="1" applyFill="1" applyBorder="1" applyAlignment="1">
      <alignment vertical="center"/>
    </xf>
    <xf numFmtId="0" fontId="7" fillId="7" borderId="10" xfId="0" applyFont="1" applyFill="1" applyBorder="1" applyAlignment="1">
      <alignment horizontal="left" wrapText="1" indent="1"/>
    </xf>
    <xf numFmtId="0" fontId="7" fillId="7" borderId="14" xfId="0" applyFont="1" applyFill="1" applyBorder="1" applyAlignment="1">
      <alignment horizontal="left" vertical="top" wrapText="1" indent="1"/>
    </xf>
    <xf numFmtId="0" fontId="7" fillId="7" borderId="10" xfId="0" applyFont="1" applyFill="1" applyBorder="1" applyAlignment="1">
      <alignment horizontal="center" wrapText="1"/>
    </xf>
    <xf numFmtId="0" fontId="7" fillId="7" borderId="14" xfId="0" applyFont="1" applyFill="1" applyBorder="1" applyAlignment="1">
      <alignment horizontal="center" vertical="top" wrapText="1"/>
    </xf>
    <xf numFmtId="0" fontId="7" fillId="7" borderId="10" xfId="0" applyFont="1" applyFill="1" applyBorder="1" applyAlignment="1">
      <alignment horizontal="center"/>
    </xf>
    <xf numFmtId="3" fontId="7" fillId="7" borderId="14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9" fillId="8" borderId="6" xfId="0" applyFont="1" applyFill="1" applyBorder="1" applyAlignment="1" applyProtection="1">
      <alignment horizontal="center" vertical="center"/>
      <protection locked="0"/>
    </xf>
    <xf numFmtId="0" fontId="9" fillId="9" borderId="6" xfId="0" applyFont="1" applyFill="1" applyBorder="1" applyAlignment="1" applyProtection="1">
      <alignment horizontal="center" vertical="center"/>
      <protection locked="0"/>
    </xf>
    <xf numFmtId="0" fontId="9" fillId="10" borderId="6" xfId="0" applyFont="1" applyFill="1" applyBorder="1" applyAlignment="1" applyProtection="1">
      <alignment horizontal="center" vertical="center"/>
      <protection locked="0"/>
    </xf>
    <xf numFmtId="0" fontId="9" fillId="11" borderId="6" xfId="0" applyFont="1" applyFill="1" applyBorder="1" applyAlignment="1" applyProtection="1">
      <alignment horizontal="center" vertical="center"/>
      <protection locked="0"/>
    </xf>
    <xf numFmtId="0" fontId="9" fillId="12" borderId="6" xfId="0" applyFont="1" applyFill="1" applyBorder="1" applyAlignment="1" applyProtection="1">
      <alignment horizontal="center" vertical="center"/>
      <protection locked="0"/>
    </xf>
    <xf numFmtId="0" fontId="9" fillId="13" borderId="6" xfId="0" applyFont="1" applyFill="1" applyBorder="1" applyAlignment="1" applyProtection="1">
      <alignment horizontal="center" vertical="center"/>
      <protection locked="0"/>
    </xf>
    <xf numFmtId="164" fontId="9" fillId="13" borderId="6" xfId="0" applyNumberFormat="1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>
      <alignment vertical="center"/>
    </xf>
    <xf numFmtId="0" fontId="17" fillId="4" borderId="19" xfId="0" applyFont="1" applyFill="1" applyBorder="1" applyAlignment="1">
      <alignment vertical="center"/>
    </xf>
    <xf numFmtId="14" fontId="7" fillId="4" borderId="19" xfId="4" applyNumberFormat="1" applyFont="1" applyFill="1" applyBorder="1" applyAlignment="1">
      <alignment horizontal="right" vertical="center"/>
    </xf>
    <xf numFmtId="14" fontId="7" fillId="4" borderId="20" xfId="4" applyNumberFormat="1" applyFont="1" applyFill="1" applyBorder="1" applyAlignment="1">
      <alignment horizontal="right" vertical="center" indent="1"/>
    </xf>
    <xf numFmtId="0" fontId="7" fillId="3" borderId="1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vertical="top" wrapText="1"/>
    </xf>
    <xf numFmtId="0" fontId="7" fillId="4" borderId="27" xfId="0" applyFont="1" applyFill="1" applyBorder="1" applyAlignment="1">
      <alignment horizontal="center" wrapText="1"/>
    </xf>
    <xf numFmtId="0" fontId="7" fillId="4" borderId="28" xfId="0" applyFont="1" applyFill="1" applyBorder="1" applyAlignment="1">
      <alignment horizontal="center" vertical="top" wrapText="1"/>
    </xf>
    <xf numFmtId="0" fontId="18" fillId="0" borderId="0" xfId="0" applyFont="1" applyAlignment="1">
      <alignment vertical="center"/>
    </xf>
    <xf numFmtId="0" fontId="11" fillId="0" borderId="7" xfId="0" applyFont="1" applyBorder="1" applyAlignment="1" applyProtection="1">
      <alignment horizontal="left" vertical="center" wrapText="1" inden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left" vertical="center" wrapText="1" inden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left" vertical="center" wrapText="1" inden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3" fontId="15" fillId="14" borderId="20" xfId="0" applyNumberFormat="1" applyFont="1" applyFill="1" applyBorder="1" applyAlignment="1">
      <alignment horizontal="center" vertical="center"/>
    </xf>
    <xf numFmtId="3" fontId="15" fillId="14" borderId="17" xfId="0" applyNumberFormat="1" applyFont="1" applyFill="1" applyBorder="1" applyAlignment="1">
      <alignment horizontal="center" vertical="center"/>
    </xf>
    <xf numFmtId="3" fontId="15" fillId="14" borderId="2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1" fontId="15" fillId="0" borderId="7" xfId="0" applyNumberFormat="1" applyFont="1" applyBorder="1" applyAlignment="1">
      <alignment horizontal="center" vertical="center"/>
    </xf>
    <xf numFmtId="1" fontId="15" fillId="0" borderId="23" xfId="0" applyNumberFormat="1" applyFont="1" applyBorder="1" applyAlignment="1">
      <alignment horizontal="center" vertical="center"/>
    </xf>
    <xf numFmtId="1" fontId="15" fillId="0" borderId="6" xfId="0" applyNumberFormat="1" applyFont="1" applyBorder="1" applyAlignment="1">
      <alignment horizontal="center" vertical="center"/>
    </xf>
    <xf numFmtId="1" fontId="15" fillId="0" borderId="24" xfId="0" applyNumberFormat="1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/>
    </xf>
    <xf numFmtId="1" fontId="15" fillId="0" borderId="25" xfId="0" applyNumberFormat="1" applyFont="1" applyBorder="1" applyAlignment="1">
      <alignment horizontal="center" vertical="center"/>
    </xf>
    <xf numFmtId="1" fontId="11" fillId="14" borderId="28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wrapText="1"/>
    </xf>
    <xf numFmtId="0" fontId="7" fillId="7" borderId="15" xfId="0" applyFont="1" applyFill="1" applyBorder="1" applyAlignment="1">
      <alignment horizontal="center" vertical="top"/>
    </xf>
    <xf numFmtId="0" fontId="7" fillId="7" borderId="31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center" wrapText="1"/>
    </xf>
    <xf numFmtId="3" fontId="15" fillId="15" borderId="29" xfId="0" applyNumberFormat="1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vertical="center"/>
    </xf>
    <xf numFmtId="0" fontId="17" fillId="4" borderId="36" xfId="0" applyFont="1" applyFill="1" applyBorder="1" applyAlignment="1">
      <alignment vertical="center"/>
    </xf>
    <xf numFmtId="14" fontId="7" fillId="4" borderId="36" xfId="4" applyNumberFormat="1" applyFont="1" applyFill="1" applyBorder="1" applyAlignment="1">
      <alignment horizontal="right" vertical="center"/>
    </xf>
    <xf numFmtId="14" fontId="7" fillId="4" borderId="37" xfId="4" applyNumberFormat="1" applyFont="1" applyFill="1" applyBorder="1" applyAlignment="1">
      <alignment horizontal="right" vertical="center" inden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3" fontId="12" fillId="14" borderId="2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6" fillId="7" borderId="6" xfId="0" applyFont="1" applyFill="1" applyBorder="1" applyAlignment="1">
      <alignment horizontal="right" vertical="center" inden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16" fillId="7" borderId="16" xfId="0" applyFont="1" applyFill="1" applyBorder="1" applyAlignment="1">
      <alignment horizontal="right" vertical="center" indent="1"/>
    </xf>
    <xf numFmtId="0" fontId="16" fillId="3" borderId="17" xfId="0" applyFont="1" applyFill="1" applyBorder="1" applyAlignment="1">
      <alignment horizontal="right" vertical="center" indent="1"/>
    </xf>
    <xf numFmtId="0" fontId="23" fillId="0" borderId="0" xfId="0" applyFont="1" applyAlignment="1">
      <alignment vertical="center"/>
    </xf>
    <xf numFmtId="167" fontId="7" fillId="3" borderId="6" xfId="0" applyNumberFormat="1" applyFont="1" applyFill="1" applyBorder="1" applyAlignment="1">
      <alignment horizontal="center" vertical="center"/>
    </xf>
    <xf numFmtId="167" fontId="11" fillId="0" borderId="4" xfId="0" applyNumberFormat="1" applyFont="1" applyBorder="1" applyAlignment="1" applyProtection="1">
      <alignment horizontal="center" vertical="center"/>
      <protection locked="0"/>
    </xf>
    <xf numFmtId="165" fontId="11" fillId="0" borderId="2" xfId="0" applyNumberFormat="1" applyFont="1" applyBorder="1" applyAlignment="1" applyProtection="1">
      <alignment horizontal="center" vertical="center"/>
      <protection locked="0"/>
    </xf>
    <xf numFmtId="165" fontId="11" fillId="0" borderId="4" xfId="0" applyNumberFormat="1" applyFont="1" applyBorder="1" applyAlignment="1" applyProtection="1">
      <alignment horizontal="center" vertical="center"/>
      <protection locked="0"/>
    </xf>
    <xf numFmtId="165" fontId="22" fillId="0" borderId="4" xfId="0" applyNumberFormat="1" applyFont="1" applyBorder="1" applyAlignment="1">
      <alignment horizontal="center" vertical="center"/>
    </xf>
    <xf numFmtId="167" fontId="11" fillId="0" borderId="2" xfId="0" applyNumberFormat="1" applyFont="1" applyBorder="1" applyAlignment="1">
      <alignment horizontal="center" vertical="center"/>
    </xf>
    <xf numFmtId="167" fontId="7" fillId="7" borderId="10" xfId="0" applyNumberFormat="1" applyFont="1" applyFill="1" applyBorder="1" applyAlignment="1">
      <alignment horizontal="center"/>
    </xf>
    <xf numFmtId="167" fontId="7" fillId="7" borderId="13" xfId="0" applyNumberFormat="1" applyFont="1" applyFill="1" applyBorder="1" applyAlignment="1">
      <alignment horizontal="center"/>
    </xf>
    <xf numFmtId="167" fontId="7" fillId="7" borderId="22" xfId="0" applyNumberFormat="1" applyFont="1" applyFill="1" applyBorder="1" applyAlignment="1">
      <alignment horizontal="center"/>
    </xf>
    <xf numFmtId="167" fontId="7" fillId="7" borderId="14" xfId="0" applyNumberFormat="1" applyFont="1" applyFill="1" applyBorder="1" applyAlignment="1">
      <alignment horizontal="center" vertical="center"/>
    </xf>
    <xf numFmtId="167" fontId="7" fillId="7" borderId="7" xfId="0" applyNumberFormat="1" applyFont="1" applyFill="1" applyBorder="1" applyAlignment="1">
      <alignment horizontal="center" vertical="center"/>
    </xf>
    <xf numFmtId="167" fontId="7" fillId="7" borderId="23" xfId="0" applyNumberFormat="1" applyFont="1" applyFill="1" applyBorder="1" applyAlignment="1">
      <alignment horizontal="center" vertical="center"/>
    </xf>
    <xf numFmtId="44" fontId="11" fillId="0" borderId="7" xfId="4" applyFont="1" applyBorder="1" applyAlignment="1" applyProtection="1">
      <alignment vertical="center" wrapText="1"/>
      <protection locked="0"/>
    </xf>
    <xf numFmtId="167" fontId="11" fillId="0" borderId="5" xfId="4" applyNumberFormat="1" applyFont="1" applyBorder="1" applyAlignment="1" applyProtection="1">
      <alignment horizontal="center" vertical="center"/>
      <protection locked="0"/>
    </xf>
    <xf numFmtId="167" fontId="11" fillId="0" borderId="3" xfId="4" applyNumberFormat="1" applyFont="1" applyBorder="1" applyAlignment="1" applyProtection="1">
      <alignment horizontal="center" vertical="center"/>
      <protection locked="0"/>
    </xf>
    <xf numFmtId="44" fontId="12" fillId="5" borderId="3" xfId="0" applyNumberFormat="1" applyFont="1" applyFill="1" applyBorder="1" applyAlignment="1">
      <alignment vertical="center"/>
    </xf>
    <xf numFmtId="44" fontId="11" fillId="0" borderId="6" xfId="4" applyFont="1" applyBorder="1" applyAlignment="1" applyProtection="1">
      <alignment vertical="center" wrapText="1"/>
      <protection locked="0"/>
    </xf>
    <xf numFmtId="167" fontId="11" fillId="0" borderId="4" xfId="4" applyNumberFormat="1" applyFont="1" applyBorder="1" applyAlignment="1" applyProtection="1">
      <alignment horizontal="center" vertical="center"/>
      <protection locked="0"/>
    </xf>
    <xf numFmtId="167" fontId="11" fillId="0" borderId="2" xfId="4" applyNumberFormat="1" applyFont="1" applyBorder="1" applyAlignment="1" applyProtection="1">
      <alignment horizontal="center" vertical="center"/>
      <protection locked="0"/>
    </xf>
    <xf numFmtId="165" fontId="11" fillId="0" borderId="4" xfId="4" applyNumberFormat="1" applyFont="1" applyBorder="1" applyAlignment="1" applyProtection="1">
      <alignment horizontal="center" vertical="center"/>
      <protection locked="0"/>
    </xf>
    <xf numFmtId="165" fontId="11" fillId="0" borderId="2" xfId="4" applyNumberFormat="1" applyFont="1" applyBorder="1" applyAlignment="1" applyProtection="1">
      <alignment horizontal="center" vertical="center"/>
      <protection locked="0"/>
    </xf>
    <xf numFmtId="44" fontId="11" fillId="0" borderId="16" xfId="4" applyFont="1" applyBorder="1" applyAlignment="1" applyProtection="1">
      <alignment vertical="center" wrapText="1"/>
      <protection locked="0"/>
    </xf>
    <xf numFmtId="165" fontId="11" fillId="0" borderId="30" xfId="4" applyNumberFormat="1" applyFont="1" applyBorder="1" applyAlignment="1" applyProtection="1">
      <alignment horizontal="center" vertical="center"/>
      <protection locked="0"/>
    </xf>
    <xf numFmtId="165" fontId="11" fillId="0" borderId="21" xfId="4" applyNumberFormat="1" applyFont="1" applyBorder="1" applyAlignment="1" applyProtection="1">
      <alignment horizontal="center" vertical="center"/>
      <protection locked="0"/>
    </xf>
    <xf numFmtId="44" fontId="17" fillId="4" borderId="19" xfId="4" applyFont="1" applyFill="1" applyBorder="1" applyAlignment="1">
      <alignment vertical="center"/>
    </xf>
    <xf numFmtId="44" fontId="12" fillId="6" borderId="20" xfId="0" applyNumberFormat="1" applyFont="1" applyFill="1" applyBorder="1" applyAlignment="1">
      <alignment vertical="center"/>
    </xf>
    <xf numFmtId="165" fontId="11" fillId="0" borderId="5" xfId="4" applyNumberFormat="1" applyFont="1" applyBorder="1" applyAlignment="1" applyProtection="1">
      <alignment horizontal="center" vertical="center"/>
      <protection locked="0"/>
    </xf>
    <xf numFmtId="165" fontId="11" fillId="0" borderId="3" xfId="4" applyNumberFormat="1" applyFont="1" applyBorder="1" applyAlignment="1" applyProtection="1">
      <alignment horizontal="center" vertical="center"/>
      <protection locked="0"/>
    </xf>
    <xf numFmtId="167" fontId="7" fillId="7" borderId="10" xfId="0" applyNumberFormat="1" applyFont="1" applyFill="1" applyBorder="1" applyAlignment="1">
      <alignment horizontal="center" vertical="center"/>
    </xf>
    <xf numFmtId="167" fontId="7" fillId="7" borderId="13" xfId="0" applyNumberFormat="1" applyFont="1" applyFill="1" applyBorder="1" applyAlignment="1">
      <alignment horizontal="center" vertical="center"/>
    </xf>
    <xf numFmtId="167" fontId="7" fillId="7" borderId="22" xfId="0" applyNumberFormat="1" applyFont="1" applyFill="1" applyBorder="1" applyAlignment="1">
      <alignment horizontal="center" vertical="center"/>
    </xf>
    <xf numFmtId="165" fontId="11" fillId="0" borderId="9" xfId="4" applyNumberFormat="1" applyFont="1" applyBorder="1" applyAlignment="1" applyProtection="1">
      <alignment horizontal="center" vertical="center"/>
      <protection locked="0"/>
    </xf>
    <xf numFmtId="166" fontId="15" fillId="0" borderId="3" xfId="0" applyNumberFormat="1" applyFont="1" applyBorder="1" applyAlignment="1">
      <alignment horizontal="center" vertical="center"/>
    </xf>
    <xf numFmtId="166" fontId="15" fillId="0" borderId="7" xfId="0" applyNumberFormat="1" applyFont="1" applyBorder="1" applyAlignment="1">
      <alignment horizontal="center" vertical="center"/>
    </xf>
    <xf numFmtId="166" fontId="15" fillId="0" borderId="23" xfId="0" applyNumberFormat="1" applyFont="1" applyBorder="1" applyAlignment="1">
      <alignment horizontal="center" vertical="center"/>
    </xf>
    <xf numFmtId="44" fontId="12" fillId="5" borderId="32" xfId="0" applyNumberFormat="1" applyFont="1" applyFill="1" applyBorder="1" applyAlignment="1">
      <alignment vertical="center"/>
    </xf>
    <xf numFmtId="166" fontId="15" fillId="0" borderId="2" xfId="0" applyNumberFormat="1" applyFont="1" applyBorder="1" applyAlignment="1">
      <alignment horizontal="center" vertical="center"/>
    </xf>
    <xf numFmtId="166" fontId="15" fillId="0" borderId="6" xfId="0" applyNumberFormat="1" applyFont="1" applyBorder="1" applyAlignment="1">
      <alignment horizontal="center" vertical="center"/>
    </xf>
    <xf numFmtId="166" fontId="15" fillId="0" borderId="24" xfId="0" applyNumberFormat="1" applyFont="1" applyBorder="1" applyAlignment="1">
      <alignment horizontal="center" vertical="center"/>
    </xf>
    <xf numFmtId="44" fontId="12" fillId="5" borderId="33" xfId="0" applyNumberFormat="1" applyFont="1" applyFill="1" applyBorder="1" applyAlignment="1">
      <alignment vertical="center"/>
    </xf>
    <xf numFmtId="166" fontId="15" fillId="0" borderId="21" xfId="0" applyNumberFormat="1" applyFont="1" applyBorder="1" applyAlignment="1">
      <alignment horizontal="center" vertical="center"/>
    </xf>
    <xf numFmtId="166" fontId="15" fillId="0" borderId="16" xfId="0" applyNumberFormat="1" applyFont="1" applyBorder="1" applyAlignment="1">
      <alignment horizontal="center" vertical="center"/>
    </xf>
    <xf numFmtId="166" fontId="15" fillId="0" borderId="25" xfId="0" applyNumberFormat="1" applyFont="1" applyBorder="1" applyAlignment="1">
      <alignment horizontal="center" vertical="center"/>
    </xf>
    <xf numFmtId="44" fontId="12" fillId="5" borderId="34" xfId="0" applyNumberFormat="1" applyFont="1" applyFill="1" applyBorder="1" applyAlignment="1">
      <alignment vertical="center"/>
    </xf>
    <xf numFmtId="44" fontId="17" fillId="4" borderId="36" xfId="4" applyFont="1" applyFill="1" applyBorder="1" applyAlignment="1">
      <alignment vertical="center"/>
    </xf>
    <xf numFmtId="44" fontId="15" fillId="14" borderId="20" xfId="0" applyNumberFormat="1" applyFont="1" applyFill="1" applyBorder="1" applyAlignment="1">
      <alignment horizontal="center" vertical="center"/>
    </xf>
    <xf numFmtId="44" fontId="15" fillId="14" borderId="17" xfId="0" applyNumberFormat="1" applyFont="1" applyFill="1" applyBorder="1" applyAlignment="1">
      <alignment horizontal="center" vertical="center"/>
    </xf>
    <xf numFmtId="44" fontId="15" fillId="14" borderId="26" xfId="0" applyNumberFormat="1" applyFont="1" applyFill="1" applyBorder="1" applyAlignment="1">
      <alignment horizontal="center" vertical="center"/>
    </xf>
    <xf numFmtId="166" fontId="10" fillId="2" borderId="6" xfId="0" applyNumberFormat="1" applyFont="1" applyFill="1" applyBorder="1" applyAlignment="1">
      <alignment horizontal="left" vertical="center"/>
    </xf>
    <xf numFmtId="166" fontId="10" fillId="2" borderId="16" xfId="0" applyNumberFormat="1" applyFont="1" applyFill="1" applyBorder="1" applyAlignment="1">
      <alignment horizontal="left" vertical="center"/>
    </xf>
    <xf numFmtId="166" fontId="10" fillId="5" borderId="17" xfId="0" applyNumberFormat="1" applyFont="1" applyFill="1" applyBorder="1" applyAlignment="1">
      <alignment horizontal="left" vertical="center"/>
    </xf>
    <xf numFmtId="165" fontId="11" fillId="0" borderId="2" xfId="0" applyNumberFormat="1" applyFont="1" applyBorder="1" applyAlignment="1">
      <alignment horizontal="center" vertical="center"/>
    </xf>
    <xf numFmtId="0" fontId="24" fillId="16" borderId="0" xfId="1" applyFont="1" applyFill="1" applyAlignment="1">
      <alignment horizontal="center" vertical="center"/>
    </xf>
    <xf numFmtId="0" fontId="1" fillId="0" borderId="0" xfId="0" applyFont="1" applyAlignment="1">
      <alignment vertical="center"/>
    </xf>
  </cellXfs>
  <cellStyles count="5">
    <cellStyle name="Currency" xfId="4" builtinId="4"/>
    <cellStyle name="Followed Hyperlink" xfId="2" builtinId="9" hidden="1"/>
    <cellStyle name="Hyperlink" xfId="1" builtinId="8" hidden="1"/>
    <cellStyle name="Normal" xfId="0" builtinId="0"/>
    <cellStyle name="Normal 2" xfId="3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r.smartsheet.com/try-it?trp=17130&amp;utm_language=FR&amp;utm_source=integrated+content&amp;utm_campaign=/resource-planning-templates&amp;utm_medium=ic+project+resource+planning+template+17130+fr&amp;lpa=ic+project+resource+planning+template+17130+fr&amp;lx=aYf7K2kMaKALvWovhVtmD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AO89"/>
  <sheetViews>
    <sheetView showGridLines="0" tabSelected="1" zoomScale="90" zoomScaleNormal="90" workbookViewId="0">
      <pane ySplit="1" topLeftCell="A2" activePane="bottomLeft" state="frozen"/>
      <selection pane="bottomLeft" activeCell="B64" sqref="B64:AF64"/>
    </sheetView>
  </sheetViews>
  <sheetFormatPr baseColWidth="10" defaultColWidth="10.83203125" defaultRowHeight="16" x14ac:dyDescent="0.2"/>
  <cols>
    <col min="1" max="1" width="3.5" style="6" customWidth="1"/>
    <col min="2" max="2" width="36.83203125" style="6" customWidth="1"/>
    <col min="3" max="3" width="30.83203125" style="6" customWidth="1"/>
    <col min="4" max="4" width="7.6640625" style="6" customWidth="1"/>
    <col min="5" max="5" width="11.5" style="6" customWidth="1"/>
    <col min="6" max="7" width="13.83203125" style="6" customWidth="1"/>
    <col min="8" max="8" width="11.5" style="6" bestFit="1" customWidth="1"/>
    <col min="9" max="30" width="10.83203125" style="6" customWidth="1"/>
    <col min="31" max="32" width="15.83203125" style="6" customWidth="1"/>
    <col min="33" max="33" width="10.83203125" style="6" customWidth="1"/>
    <col min="34" max="16384" width="10.83203125" style="6"/>
  </cols>
  <sheetData>
    <row r="1" spans="2:41" ht="50" customHeight="1" x14ac:dyDescent="0.2">
      <c r="B1" s="1" t="s">
        <v>0</v>
      </c>
      <c r="C1" s="1"/>
      <c r="E1" s="1"/>
    </row>
    <row r="2" spans="2:41" s="17" customFormat="1" ht="25" customHeight="1" x14ac:dyDescent="0.2">
      <c r="H2" s="99" t="s">
        <v>1</v>
      </c>
    </row>
    <row r="3" spans="2:41" s="17" customFormat="1" ht="25" customHeight="1" x14ac:dyDescent="0.2">
      <c r="B3" s="31" t="s">
        <v>2</v>
      </c>
      <c r="C3" s="21"/>
      <c r="D3" s="21"/>
      <c r="E3" s="21"/>
      <c r="F3" s="81" t="s">
        <v>3</v>
      </c>
      <c r="G3" s="30" t="s">
        <v>4</v>
      </c>
      <c r="H3" s="20" t="str">
        <f>TEXT($F$4,"MMM-YYYY")</f>
        <v>Jan-2022</v>
      </c>
      <c r="I3" s="104" t="str">
        <f>TEXT(EDATE($F$4,1),"MMM-aaaa")</f>
        <v>Feb-Tuesday</v>
      </c>
      <c r="J3" s="104" t="str">
        <f>TEXT(EDATE($F$4,2),"MMM-aaaa")</f>
        <v>Mar-Tuesday</v>
      </c>
      <c r="K3" s="104" t="str">
        <f>TEXT(EDATE($F$4,3),"MMM-aaaa")</f>
        <v>Apr-Friday</v>
      </c>
      <c r="L3" s="104" t="str">
        <f>TEXT(EDATE($F$4,4),"MMM-aaaa")</f>
        <v>May-Sunday</v>
      </c>
      <c r="M3" s="104" t="str">
        <f>TEXT(EDATE($F$4,5),"MMM-aaaa")</f>
        <v>Jun-Wednesday</v>
      </c>
      <c r="N3" s="104" t="str">
        <f>TEXT(EDATE($F$4,6),"MMM-aaaa")</f>
        <v>Jul-Friday</v>
      </c>
      <c r="O3" s="104" t="str">
        <f>TEXT(EDATE($F$4,7),"MMM-aaaa")</f>
        <v>Aug-Monday</v>
      </c>
      <c r="P3" s="104" t="str">
        <f>TEXT(EDATE($F$4,8),"MMM-aaaa")</f>
        <v>Sep-Thursday</v>
      </c>
      <c r="Q3" s="104" t="str">
        <f>TEXT(EDATE($F$4,9),"MMM-aaaa")</f>
        <v>Oct-Saturday</v>
      </c>
      <c r="R3" s="104" t="str">
        <f>TEXT(EDATE($F$4,10),"MMM-aaaa")</f>
        <v>Nov-Tuesday</v>
      </c>
      <c r="S3" s="104" t="str">
        <f>TEXT(EDATE($F$4,11),"MMM-aaaa")</f>
        <v>Dec-Thursday</v>
      </c>
      <c r="T3" s="104" t="str">
        <f>TEXT(EDATE($F$4,12),"MMM-aaaa")</f>
        <v>Jan-Sunday</v>
      </c>
      <c r="U3" s="104" t="str">
        <f>TEXT(EDATE($F$4,13),"MMM-aaaa")</f>
        <v>Feb-Wednesday</v>
      </c>
      <c r="V3" s="104" t="str">
        <f>TEXT(EDATE($F$4,14),"MMM-aaaa")</f>
        <v>Mar-Wednesday</v>
      </c>
      <c r="W3" s="104" t="str">
        <f>TEXT(EDATE($F$4,15),"MMM-aaaa")</f>
        <v>Apr-Saturday</v>
      </c>
      <c r="X3" s="104" t="str">
        <f>TEXT(EDATE($F$4,16),"MMM-aaaa")</f>
        <v>May-Monday</v>
      </c>
      <c r="Y3" s="104" t="str">
        <f>TEXT(EDATE($F$4,17),"MMM-aaaa")</f>
        <v>Jun-Thursday</v>
      </c>
      <c r="Z3" s="104" t="str">
        <f>TEXT(EDATE($F$4,18),"MMM-aaaa")</f>
        <v>Jul-Saturday</v>
      </c>
      <c r="AA3" s="104" t="str">
        <f>TEXT(EDATE($F$4,19),"MMM-aaaa")</f>
        <v>Aug-Tuesday</v>
      </c>
      <c r="AB3" s="104" t="str">
        <f>TEXT(EDATE($F$4,20),"MMM-aaaa")</f>
        <v>Sep-Friday</v>
      </c>
      <c r="AC3" s="104" t="str">
        <f>TEXT(EDATE($F$4,21),"MMM-aaaa")</f>
        <v>Oct-Sunday</v>
      </c>
      <c r="AD3" s="104" t="str">
        <f>TEXT(EDATE($F$4,22),"MMM-aaaa")</f>
        <v>Nov-Wednesday</v>
      </c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</row>
    <row r="4" spans="2:41" s="10" customFormat="1" ht="25" customHeight="1" x14ac:dyDescent="0.2">
      <c r="B4" s="24" t="s">
        <v>5</v>
      </c>
      <c r="C4" s="25"/>
      <c r="D4" s="25"/>
      <c r="E4" s="25"/>
      <c r="F4" s="105">
        <v>44562</v>
      </c>
      <c r="G4" s="106"/>
      <c r="H4" s="52"/>
      <c r="I4" s="52"/>
      <c r="J4" s="52"/>
      <c r="K4" s="5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</row>
    <row r="5" spans="2:41" s="10" customFormat="1" ht="25" customHeight="1" x14ac:dyDescent="0.2">
      <c r="B5" s="28" t="s">
        <v>6</v>
      </c>
      <c r="C5" s="29"/>
      <c r="D5" s="29"/>
      <c r="E5" s="29"/>
      <c r="F5" s="107"/>
      <c r="G5" s="106"/>
      <c r="H5" s="33"/>
      <c r="I5" s="33"/>
      <c r="J5" s="49"/>
      <c r="K5" s="49"/>
      <c r="L5" s="49"/>
      <c r="M5" s="49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</row>
    <row r="6" spans="2:41" s="10" customFormat="1" ht="25" customHeight="1" x14ac:dyDescent="0.2">
      <c r="B6" s="26" t="s">
        <v>7</v>
      </c>
      <c r="C6" s="27"/>
      <c r="D6" s="27"/>
      <c r="E6" s="27"/>
      <c r="F6" s="107"/>
      <c r="G6" s="106"/>
      <c r="H6" s="33"/>
      <c r="I6" s="33"/>
      <c r="J6" s="32"/>
      <c r="K6" s="50"/>
      <c r="L6" s="50"/>
      <c r="M6" s="32"/>
      <c r="N6" s="32"/>
      <c r="O6" s="32"/>
      <c r="P6" s="32"/>
      <c r="Q6" s="32"/>
      <c r="R6" s="32"/>
      <c r="S6" s="32"/>
      <c r="T6" s="34"/>
      <c r="U6" s="32"/>
      <c r="V6" s="32"/>
      <c r="W6" s="32"/>
      <c r="X6" s="32"/>
      <c r="Y6" s="32"/>
      <c r="Z6" s="32"/>
      <c r="AA6" s="32"/>
      <c r="AB6" s="32"/>
      <c r="AC6" s="32"/>
      <c r="AD6" s="32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2:41" s="10" customFormat="1" ht="25" customHeight="1" x14ac:dyDescent="0.2">
      <c r="B7" s="28" t="s">
        <v>8</v>
      </c>
      <c r="C7" s="29"/>
      <c r="D7" s="29"/>
      <c r="E7" s="29"/>
      <c r="F7" s="107"/>
      <c r="G7" s="106"/>
      <c r="H7" s="33"/>
      <c r="I7" s="33"/>
      <c r="J7" s="32"/>
      <c r="K7" s="32"/>
      <c r="L7" s="32"/>
      <c r="M7" s="32"/>
      <c r="N7" s="51"/>
      <c r="O7" s="51"/>
      <c r="P7" s="32"/>
      <c r="Q7" s="32"/>
      <c r="R7" s="32"/>
      <c r="S7" s="32"/>
      <c r="T7" s="35"/>
      <c r="U7" s="32"/>
      <c r="V7" s="32"/>
      <c r="W7" s="32"/>
      <c r="X7" s="32"/>
      <c r="Y7" s="32"/>
      <c r="Z7" s="32"/>
      <c r="AA7" s="32"/>
      <c r="AB7" s="32"/>
      <c r="AC7" s="32"/>
      <c r="AD7" s="32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2:41" s="10" customFormat="1" ht="25" customHeight="1" x14ac:dyDescent="0.2">
      <c r="B8" s="26" t="s">
        <v>9</v>
      </c>
      <c r="C8" s="27"/>
      <c r="D8" s="27"/>
      <c r="E8" s="27"/>
      <c r="F8" s="107"/>
      <c r="G8" s="106"/>
      <c r="H8" s="33"/>
      <c r="I8" s="33"/>
      <c r="J8" s="32"/>
      <c r="K8" s="32"/>
      <c r="L8" s="32"/>
      <c r="M8" s="32"/>
      <c r="N8" s="32"/>
      <c r="O8" s="32"/>
      <c r="P8" s="53"/>
      <c r="Q8" s="53"/>
      <c r="R8" s="53"/>
      <c r="S8" s="53"/>
      <c r="T8" s="54"/>
      <c r="U8" s="53"/>
      <c r="V8" s="32"/>
      <c r="W8" s="32"/>
      <c r="X8" s="32"/>
      <c r="Y8" s="32"/>
      <c r="Z8" s="32"/>
      <c r="AA8" s="32"/>
      <c r="AB8" s="32"/>
      <c r="AC8" s="32"/>
      <c r="AD8" s="32"/>
      <c r="AE8" s="9"/>
      <c r="AF8" s="9"/>
      <c r="AG8" s="9"/>
      <c r="AH8" s="11"/>
      <c r="AI8" s="11"/>
      <c r="AJ8" s="9"/>
      <c r="AK8" s="9"/>
      <c r="AL8" s="9"/>
      <c r="AM8" s="9"/>
      <c r="AN8" s="9"/>
      <c r="AO8" s="9"/>
    </row>
    <row r="9" spans="2:41" s="10" customFormat="1" ht="25" customHeight="1" x14ac:dyDescent="0.2">
      <c r="B9" s="28" t="s">
        <v>10</v>
      </c>
      <c r="C9" s="29"/>
      <c r="D9" s="29"/>
      <c r="E9" s="29"/>
      <c r="F9" s="107"/>
      <c r="G9" s="106"/>
      <c r="H9" s="33"/>
      <c r="I9" s="33"/>
      <c r="J9" s="32"/>
      <c r="K9" s="32"/>
      <c r="L9" s="32"/>
      <c r="M9" s="32"/>
      <c r="N9" s="32"/>
      <c r="O9" s="32"/>
      <c r="P9" s="32"/>
      <c r="Q9" s="32"/>
      <c r="R9" s="32"/>
      <c r="S9" s="32"/>
      <c r="T9" s="35"/>
      <c r="U9" s="32"/>
      <c r="V9" s="48"/>
      <c r="W9" s="32"/>
      <c r="X9" s="32"/>
      <c r="Y9" s="32"/>
      <c r="Z9" s="32"/>
      <c r="AA9" s="32"/>
      <c r="AB9" s="32"/>
      <c r="AC9" s="32"/>
      <c r="AD9" s="32"/>
      <c r="AE9" s="9"/>
      <c r="AF9" s="9"/>
      <c r="AG9" s="9"/>
      <c r="AH9" s="12"/>
      <c r="AI9" s="12"/>
      <c r="AJ9" s="9"/>
      <c r="AK9" s="9"/>
      <c r="AL9" s="9"/>
      <c r="AM9" s="9"/>
      <c r="AN9" s="9"/>
      <c r="AO9" s="9"/>
    </row>
    <row r="10" spans="2:41" s="10" customFormat="1" ht="25" customHeight="1" x14ac:dyDescent="0.2">
      <c r="B10" s="26" t="s">
        <v>11</v>
      </c>
      <c r="C10" s="27"/>
      <c r="D10" s="27"/>
      <c r="E10" s="27"/>
      <c r="F10" s="107"/>
      <c r="G10" s="106"/>
      <c r="H10" s="33"/>
      <c r="I10" s="33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5"/>
      <c r="U10" s="36"/>
      <c r="V10" s="36"/>
      <c r="W10" s="32"/>
      <c r="X10" s="32"/>
      <c r="Y10" s="32"/>
      <c r="Z10" s="32"/>
      <c r="AA10" s="32"/>
      <c r="AB10" s="32"/>
      <c r="AC10" s="32"/>
      <c r="AD10" s="32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2:41" s="17" customFormat="1" ht="25" customHeight="1" x14ac:dyDescent="0.2">
      <c r="B11" s="26" t="s">
        <v>12</v>
      </c>
      <c r="C11" s="27"/>
      <c r="D11" s="27"/>
      <c r="E11" s="27"/>
      <c r="F11" s="108"/>
      <c r="G11" s="109">
        <v>45260</v>
      </c>
      <c r="H11" s="33"/>
      <c r="I11" s="33"/>
      <c r="J11" s="32"/>
      <c r="K11" s="32"/>
      <c r="L11" s="32"/>
      <c r="M11" s="32"/>
      <c r="N11" s="32"/>
      <c r="O11" s="32"/>
      <c r="P11" s="32"/>
      <c r="Q11" s="32"/>
      <c r="R11" s="37"/>
      <c r="S11" s="37"/>
      <c r="T11" s="38"/>
      <c r="U11" s="39"/>
      <c r="V11" s="39"/>
      <c r="W11" s="38"/>
      <c r="X11" s="37"/>
      <c r="Y11" s="37"/>
      <c r="Z11" s="37"/>
      <c r="AA11" s="37"/>
      <c r="AB11" s="37"/>
      <c r="AC11" s="37"/>
      <c r="AD11" s="37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</row>
    <row r="12" spans="2:41" s="17" customFormat="1" ht="25" customHeight="1" x14ac:dyDescent="0.2">
      <c r="H12" s="99" t="s">
        <v>13</v>
      </c>
      <c r="AF12" s="100" t="s">
        <v>14</v>
      </c>
    </row>
    <row r="13" spans="2:41" s="7" customFormat="1" ht="25" customHeight="1" x14ac:dyDescent="0.2">
      <c r="B13" s="31" t="s">
        <v>15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7"/>
      <c r="AG13" s="13"/>
      <c r="AH13" s="13"/>
      <c r="AI13" s="13"/>
      <c r="AJ13" s="13"/>
      <c r="AK13" s="13"/>
      <c r="AL13" s="13"/>
      <c r="AM13" s="13"/>
      <c r="AN13" s="13"/>
      <c r="AO13" s="13"/>
    </row>
    <row r="14" spans="2:41" s="4" customFormat="1" ht="19" customHeight="1" x14ac:dyDescent="0.15">
      <c r="B14" s="40"/>
      <c r="C14" s="40"/>
      <c r="D14" s="42"/>
      <c r="E14" s="42"/>
      <c r="F14" s="84" t="s">
        <v>16</v>
      </c>
      <c r="G14" s="82" t="s">
        <v>17</v>
      </c>
      <c r="H14" s="44" t="str">
        <f>TEXT($F$4,"MMM-YYYY")</f>
        <v>Jan-2022</v>
      </c>
      <c r="I14" s="110" t="str">
        <f>TEXT(EDATE($F$4,1),"MMM-aaaa")</f>
        <v>Feb-Tuesday</v>
      </c>
      <c r="J14" s="111" t="str">
        <f>TEXT(EDATE($F$4,2),"MMM-aaaa")</f>
        <v>Mar-Tuesday</v>
      </c>
      <c r="K14" s="111" t="str">
        <f>TEXT(EDATE($F$4,3),"MMM-aaaa")</f>
        <v>Apr-Friday</v>
      </c>
      <c r="L14" s="111" t="str">
        <f>TEXT(EDATE($F$4,4),"MMM-aaaa")</f>
        <v>May-Sunday</v>
      </c>
      <c r="M14" s="111" t="str">
        <f>TEXT(EDATE($F$4,5),"MMM-aaaa")</f>
        <v>Jun-Wednesday</v>
      </c>
      <c r="N14" s="111" t="str">
        <f>TEXT(EDATE($F$4,6),"MMM-aaaa")</f>
        <v>Jul-Friday</v>
      </c>
      <c r="O14" s="111" t="str">
        <f>TEXT(EDATE($F$4,7),"MMM-aaaa")</f>
        <v>Aug-Monday</v>
      </c>
      <c r="P14" s="111" t="str">
        <f>TEXT(EDATE($F$4,8),"MMM-aaaa")</f>
        <v>Sep-Thursday</v>
      </c>
      <c r="Q14" s="111" t="str">
        <f>TEXT(EDATE($F$4,9),"MMM-aaaa")</f>
        <v>Oct-Saturday</v>
      </c>
      <c r="R14" s="111" t="str">
        <f>TEXT(EDATE($F$4,10),"MMM-aaaa")</f>
        <v>Nov-Tuesday</v>
      </c>
      <c r="S14" s="111" t="str">
        <f>TEXT(EDATE($F$4,11),"MMM-aaaa")</f>
        <v>Dec-Thursday</v>
      </c>
      <c r="T14" s="111" t="str">
        <f>TEXT(EDATE($F$4,12),"MMM-aaaa")</f>
        <v>Jan-Sunday</v>
      </c>
      <c r="U14" s="111" t="str">
        <f>TEXT(EDATE($F$4,13),"MMM-aaaa")</f>
        <v>Feb-Wednesday</v>
      </c>
      <c r="V14" s="111" t="str">
        <f>TEXT(EDATE($F$4,14),"MMM-aaaa")</f>
        <v>Mar-Wednesday</v>
      </c>
      <c r="W14" s="111" t="str">
        <f>TEXT(EDATE($F$4,15),"MMM-aaaa")</f>
        <v>Apr-Saturday</v>
      </c>
      <c r="X14" s="111" t="str">
        <f>TEXT(EDATE($F$4,16),"MMM-aaaa")</f>
        <v>May-Monday</v>
      </c>
      <c r="Y14" s="111" t="str">
        <f>TEXT(EDATE($F$4,17),"MMM-aaaa")</f>
        <v>Jun-Thursday</v>
      </c>
      <c r="Z14" s="111" t="str">
        <f>TEXT(EDATE($F$4,18),"MMM-aaaa")</f>
        <v>Jul-Saturday</v>
      </c>
      <c r="AA14" s="111" t="str">
        <f>TEXT(EDATE($F$4,19),"MMM-aaaa")</f>
        <v>Aug-Tuesday</v>
      </c>
      <c r="AB14" s="111" t="str">
        <f>TEXT(EDATE($F$4,20),"MMM-aaaa")</f>
        <v>Sep-Friday</v>
      </c>
      <c r="AC14" s="111" t="str">
        <f>TEXT(EDATE($F$4,21),"MMM-aaaa")</f>
        <v>Oct-Sunday</v>
      </c>
      <c r="AD14" s="112" t="str">
        <f>TEXT(EDATE($F$4,22),"MMM-aaaa")</f>
        <v>Nov-Wednesday</v>
      </c>
      <c r="AE14" s="61" t="s">
        <v>18</v>
      </c>
      <c r="AF14" s="59" t="s">
        <v>19</v>
      </c>
      <c r="AG14" s="5"/>
      <c r="AH14" s="5"/>
      <c r="AI14" s="5"/>
      <c r="AJ14" s="5"/>
      <c r="AK14" s="5"/>
      <c r="AL14" s="5"/>
      <c r="AM14" s="5"/>
      <c r="AN14" s="5"/>
      <c r="AO14" s="5"/>
    </row>
    <row r="15" spans="2:41" s="7" customFormat="1" ht="25" customHeight="1" x14ac:dyDescent="0.2">
      <c r="B15" s="41" t="s">
        <v>20</v>
      </c>
      <c r="C15" s="41" t="s">
        <v>21</v>
      </c>
      <c r="D15" s="43" t="s">
        <v>22</v>
      </c>
      <c r="E15" s="43" t="s">
        <v>23</v>
      </c>
      <c r="F15" s="85" t="s">
        <v>24</v>
      </c>
      <c r="G15" s="83" t="s">
        <v>25</v>
      </c>
      <c r="H15" s="45">
        <f>NETWORKDAYS($F$4,EOMONTH($F$4,0),)</f>
        <v>21</v>
      </c>
      <c r="I15" s="113">
        <f>NETWORKDAYS(EDATE($F$4,1),EOMONTH(EDATE($F$4,1),0),)</f>
        <v>20</v>
      </c>
      <c r="J15" s="114">
        <f>NETWORKDAYS(EDATE($F$4,2),EOMONTH(EDATE($F$4,2),0),)</f>
        <v>23</v>
      </c>
      <c r="K15" s="114">
        <f>NETWORKDAYS(EDATE($F$4,3),EOMONTH(EDATE($F$4,3),0),)</f>
        <v>21</v>
      </c>
      <c r="L15" s="114">
        <f>NETWORKDAYS(EDATE($F$4,4),EOMONTH(EDATE($F$4,4),0),)</f>
        <v>22</v>
      </c>
      <c r="M15" s="114">
        <f>NETWORKDAYS(EDATE($F$4,5),EOMONTH(EDATE($F$4,5),0),)</f>
        <v>22</v>
      </c>
      <c r="N15" s="114">
        <f>NETWORKDAYS(EDATE($F$4,6),EOMONTH(EDATE($F$4,6),0),)</f>
        <v>21</v>
      </c>
      <c r="O15" s="114">
        <f>NETWORKDAYS(EDATE($F$4,7),EOMONTH(EDATE($F$4,7),0),)</f>
        <v>23</v>
      </c>
      <c r="P15" s="114">
        <f>NETWORKDAYS(EDATE($F$4,8),EOMONTH(EDATE($F$4,8),0),)</f>
        <v>22</v>
      </c>
      <c r="Q15" s="114">
        <f>NETWORKDAYS(EDATE($F$4,9),EOMONTH(EDATE($F$4,9),0),)</f>
        <v>21</v>
      </c>
      <c r="R15" s="114">
        <f>NETWORKDAYS(EDATE($F$4,10),EOMONTH(EDATE($F$4,10),0),)</f>
        <v>22</v>
      </c>
      <c r="S15" s="114">
        <f>NETWORKDAYS(EDATE($F$4,11),EOMONTH(EDATE($F$4,11),0),)</f>
        <v>22</v>
      </c>
      <c r="T15" s="114">
        <f>NETWORKDAYS(EDATE($F$4,12),EOMONTH(EDATE($F$4,12),0),)</f>
        <v>22</v>
      </c>
      <c r="U15" s="114">
        <f>NETWORKDAYS(EDATE($F$4,13),EOMONTH(EDATE($F$4,13),0),)</f>
        <v>20</v>
      </c>
      <c r="V15" s="114">
        <f>NETWORKDAYS(EDATE($F$4,14),EOMONTH(EDATE($F$4,14),0),)</f>
        <v>23</v>
      </c>
      <c r="W15" s="114">
        <f>NETWORKDAYS(EDATE($F$4,15),EOMONTH(EDATE($F$4,15),0),)</f>
        <v>20</v>
      </c>
      <c r="X15" s="114">
        <f>NETWORKDAYS(EDATE($F$4,16),EOMONTH(EDATE($F$4,16),0),)</f>
        <v>23</v>
      </c>
      <c r="Y15" s="114">
        <f>NETWORKDAYS(EDATE($F$4,17),EOMONTH(EDATE($F$4,17),0),)</f>
        <v>22</v>
      </c>
      <c r="Z15" s="114">
        <f>NETWORKDAYS(EDATE($F$4,18),EOMONTH(EDATE($F$4,18),0),)</f>
        <v>21</v>
      </c>
      <c r="AA15" s="114">
        <f>NETWORKDAYS(EDATE($F$4,19),EOMONTH(EDATE($F$4,19),0),)</f>
        <v>23</v>
      </c>
      <c r="AB15" s="114">
        <f>NETWORKDAYS(EDATE($F$4,20),EOMONTH(EDATE($F$4,20),0),)</f>
        <v>21</v>
      </c>
      <c r="AC15" s="114">
        <f>NETWORKDAYS(EDATE($F$4,21),EOMONTH(EDATE($F$4,21),0),)</f>
        <v>22</v>
      </c>
      <c r="AD15" s="115">
        <f>NETWORKDAYS(EDATE($F$4,22),EOMONTH(EDATE($F$4,22),0),)</f>
        <v>22</v>
      </c>
      <c r="AE15" s="62" t="s">
        <v>26</v>
      </c>
      <c r="AF15" s="60" t="s">
        <v>27</v>
      </c>
      <c r="AG15" s="14"/>
      <c r="AH15" s="14"/>
      <c r="AI15" s="14"/>
      <c r="AJ15" s="14"/>
      <c r="AK15" s="14"/>
      <c r="AL15" s="14"/>
      <c r="AM15" s="14"/>
      <c r="AN15" s="14"/>
      <c r="AO15" s="14"/>
    </row>
    <row r="16" spans="2:41" s="10" customFormat="1" ht="25" customHeight="1" x14ac:dyDescent="0.2">
      <c r="B16" s="64" t="s">
        <v>28</v>
      </c>
      <c r="C16" s="64" t="s">
        <v>29</v>
      </c>
      <c r="D16" s="65">
        <v>5</v>
      </c>
      <c r="E16" s="116">
        <v>45</v>
      </c>
      <c r="F16" s="117">
        <v>44562</v>
      </c>
      <c r="G16" s="118">
        <v>44681</v>
      </c>
      <c r="H16" s="74">
        <v>21</v>
      </c>
      <c r="I16" s="74">
        <v>20</v>
      </c>
      <c r="J16" s="74">
        <v>23</v>
      </c>
      <c r="K16" s="74">
        <v>21</v>
      </c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5"/>
      <c r="AE16" s="80">
        <f t="shared" ref="AE16:AE29" si="0">SUM(H16:AD16)*8</f>
        <v>680</v>
      </c>
      <c r="AF16" s="119">
        <f t="shared" ref="AF16:AF29" si="1">AE16*E16*D16</f>
        <v>153000</v>
      </c>
      <c r="AG16" s="15"/>
      <c r="AH16" s="15"/>
      <c r="AI16" s="15"/>
      <c r="AJ16" s="15"/>
      <c r="AK16" s="15"/>
      <c r="AL16" s="15"/>
      <c r="AM16" s="15"/>
      <c r="AN16" s="15"/>
      <c r="AO16" s="15"/>
    </row>
    <row r="17" spans="2:41" s="10" customFormat="1" ht="25" customHeight="1" x14ac:dyDescent="0.2">
      <c r="B17" s="66" t="s">
        <v>28</v>
      </c>
      <c r="C17" s="66" t="s">
        <v>30</v>
      </c>
      <c r="D17" s="67">
        <v>3</v>
      </c>
      <c r="E17" s="120">
        <v>30</v>
      </c>
      <c r="F17" s="121">
        <v>44682</v>
      </c>
      <c r="G17" s="122">
        <v>44849</v>
      </c>
      <c r="H17" s="76"/>
      <c r="I17" s="76"/>
      <c r="J17" s="76"/>
      <c r="K17" s="76"/>
      <c r="L17" s="76">
        <v>22</v>
      </c>
      <c r="M17" s="76">
        <v>22</v>
      </c>
      <c r="N17" s="76">
        <v>21</v>
      </c>
      <c r="O17" s="76">
        <v>23</v>
      </c>
      <c r="P17" s="76">
        <v>22</v>
      </c>
      <c r="Q17" s="76">
        <v>10</v>
      </c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7"/>
      <c r="AE17" s="80">
        <f t="shared" si="0"/>
        <v>960</v>
      </c>
      <c r="AF17" s="119">
        <f t="shared" si="1"/>
        <v>86400</v>
      </c>
      <c r="AG17" s="16"/>
      <c r="AH17" s="15"/>
      <c r="AI17" s="15"/>
      <c r="AJ17" s="15"/>
      <c r="AK17" s="15"/>
      <c r="AL17" s="15"/>
      <c r="AM17" s="15"/>
      <c r="AN17" s="15"/>
      <c r="AO17" s="15"/>
    </row>
    <row r="18" spans="2:41" s="10" customFormat="1" ht="25" customHeight="1" x14ac:dyDescent="0.2">
      <c r="B18" s="66" t="s">
        <v>31</v>
      </c>
      <c r="C18" s="66" t="s">
        <v>29</v>
      </c>
      <c r="D18" s="67"/>
      <c r="E18" s="120"/>
      <c r="F18" s="123"/>
      <c r="G18" s="124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7"/>
      <c r="AE18" s="80">
        <f t="shared" si="0"/>
        <v>0</v>
      </c>
      <c r="AF18" s="119">
        <f t="shared" si="1"/>
        <v>0</v>
      </c>
      <c r="AG18" s="15"/>
      <c r="AH18" s="15"/>
      <c r="AI18" s="15"/>
      <c r="AJ18" s="15"/>
      <c r="AK18" s="15"/>
      <c r="AL18" s="15"/>
      <c r="AM18" s="15"/>
      <c r="AN18" s="15"/>
      <c r="AO18" s="15"/>
    </row>
    <row r="19" spans="2:41" s="10" customFormat="1" ht="25" customHeight="1" x14ac:dyDescent="0.2">
      <c r="B19" s="66" t="s">
        <v>31</v>
      </c>
      <c r="C19" s="66" t="s">
        <v>30</v>
      </c>
      <c r="D19" s="67"/>
      <c r="E19" s="120"/>
      <c r="F19" s="123"/>
      <c r="G19" s="124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7"/>
      <c r="AE19" s="80">
        <f t="shared" si="0"/>
        <v>0</v>
      </c>
      <c r="AF19" s="119">
        <f t="shared" si="1"/>
        <v>0</v>
      </c>
      <c r="AG19" s="15"/>
      <c r="AH19" s="15"/>
      <c r="AI19" s="15"/>
      <c r="AJ19" s="15"/>
      <c r="AK19" s="15"/>
      <c r="AL19" s="15"/>
      <c r="AM19" s="15"/>
      <c r="AN19" s="15"/>
      <c r="AO19" s="15"/>
    </row>
    <row r="20" spans="2:41" s="10" customFormat="1" ht="25" customHeight="1" x14ac:dyDescent="0.2">
      <c r="B20" s="66" t="s">
        <v>31</v>
      </c>
      <c r="C20" s="66" t="s">
        <v>32</v>
      </c>
      <c r="D20" s="67"/>
      <c r="E20" s="120"/>
      <c r="F20" s="123"/>
      <c r="G20" s="124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7"/>
      <c r="AE20" s="80">
        <f t="shared" si="0"/>
        <v>0</v>
      </c>
      <c r="AF20" s="119">
        <f t="shared" si="1"/>
        <v>0</v>
      </c>
      <c r="AG20" s="15"/>
      <c r="AH20" s="15"/>
      <c r="AI20" s="15"/>
      <c r="AJ20" s="15"/>
      <c r="AK20" s="15"/>
      <c r="AL20" s="15"/>
      <c r="AM20" s="15"/>
      <c r="AN20" s="15"/>
      <c r="AO20" s="15"/>
    </row>
    <row r="21" spans="2:41" s="10" customFormat="1" ht="25" customHeight="1" x14ac:dyDescent="0.2">
      <c r="B21" s="66" t="s">
        <v>33</v>
      </c>
      <c r="C21" s="66" t="s">
        <v>29</v>
      </c>
      <c r="D21" s="67">
        <v>4</v>
      </c>
      <c r="E21" s="120">
        <v>25</v>
      </c>
      <c r="F21" s="121">
        <v>44682</v>
      </c>
      <c r="G21" s="122">
        <v>44712</v>
      </c>
      <c r="H21" s="76"/>
      <c r="I21" s="76"/>
      <c r="J21" s="76"/>
      <c r="K21" s="76"/>
      <c r="L21" s="76">
        <v>22</v>
      </c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7"/>
      <c r="AE21" s="80">
        <f t="shared" si="0"/>
        <v>176</v>
      </c>
      <c r="AF21" s="119">
        <f t="shared" si="1"/>
        <v>17600</v>
      </c>
      <c r="AG21" s="15"/>
      <c r="AH21" s="15"/>
      <c r="AI21" s="15"/>
      <c r="AJ21" s="15"/>
      <c r="AK21" s="15"/>
      <c r="AL21" s="15"/>
      <c r="AM21" s="15"/>
      <c r="AN21" s="15"/>
      <c r="AO21" s="15"/>
    </row>
    <row r="22" spans="2:41" s="10" customFormat="1" ht="25" customHeight="1" x14ac:dyDescent="0.2">
      <c r="B22" s="66"/>
      <c r="C22" s="66"/>
      <c r="D22" s="67"/>
      <c r="E22" s="120"/>
      <c r="F22" s="123"/>
      <c r="G22" s="124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7"/>
      <c r="AE22" s="80">
        <f t="shared" si="0"/>
        <v>0</v>
      </c>
      <c r="AF22" s="119">
        <f t="shared" si="1"/>
        <v>0</v>
      </c>
      <c r="AG22" s="15"/>
      <c r="AH22" s="15"/>
      <c r="AI22" s="15"/>
      <c r="AJ22" s="15"/>
      <c r="AK22" s="15"/>
      <c r="AL22" s="15"/>
      <c r="AM22" s="15"/>
      <c r="AN22" s="15"/>
      <c r="AO22" s="15"/>
    </row>
    <row r="23" spans="2:41" s="10" customFormat="1" ht="25" customHeight="1" x14ac:dyDescent="0.2">
      <c r="B23" s="66"/>
      <c r="C23" s="66"/>
      <c r="D23" s="67"/>
      <c r="E23" s="120"/>
      <c r="F23" s="123"/>
      <c r="G23" s="124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7"/>
      <c r="AE23" s="80">
        <f t="shared" si="0"/>
        <v>0</v>
      </c>
      <c r="AF23" s="119">
        <f t="shared" si="1"/>
        <v>0</v>
      </c>
      <c r="AG23" s="15"/>
      <c r="AH23" s="15"/>
      <c r="AI23" s="15"/>
      <c r="AJ23" s="15"/>
      <c r="AK23" s="15"/>
      <c r="AL23" s="15"/>
      <c r="AM23" s="15"/>
      <c r="AN23" s="15"/>
      <c r="AO23" s="15"/>
    </row>
    <row r="24" spans="2:41" s="10" customFormat="1" ht="25" customHeight="1" x14ac:dyDescent="0.2">
      <c r="B24" s="66"/>
      <c r="C24" s="66"/>
      <c r="D24" s="67"/>
      <c r="E24" s="120"/>
      <c r="F24" s="123"/>
      <c r="G24" s="124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7"/>
      <c r="AE24" s="80">
        <f t="shared" si="0"/>
        <v>0</v>
      </c>
      <c r="AF24" s="119">
        <f t="shared" si="1"/>
        <v>0</v>
      </c>
      <c r="AG24" s="15"/>
      <c r="AH24" s="15"/>
      <c r="AI24" s="15"/>
      <c r="AJ24" s="15"/>
      <c r="AK24" s="15"/>
      <c r="AL24" s="15"/>
      <c r="AM24" s="15"/>
      <c r="AN24" s="15"/>
      <c r="AO24" s="15"/>
    </row>
    <row r="25" spans="2:41" s="10" customFormat="1" ht="25" customHeight="1" x14ac:dyDescent="0.2">
      <c r="B25" s="66"/>
      <c r="C25" s="66"/>
      <c r="D25" s="67"/>
      <c r="E25" s="120"/>
      <c r="F25" s="123"/>
      <c r="G25" s="124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7"/>
      <c r="AE25" s="80">
        <f t="shared" si="0"/>
        <v>0</v>
      </c>
      <c r="AF25" s="119">
        <f t="shared" si="1"/>
        <v>0</v>
      </c>
      <c r="AG25" s="15"/>
      <c r="AH25" s="15"/>
      <c r="AI25" s="15"/>
      <c r="AJ25" s="15"/>
      <c r="AK25" s="15"/>
      <c r="AL25" s="15"/>
      <c r="AM25" s="15"/>
      <c r="AN25" s="15"/>
      <c r="AO25" s="15"/>
    </row>
    <row r="26" spans="2:41" s="10" customFormat="1" ht="25" customHeight="1" x14ac:dyDescent="0.2">
      <c r="B26" s="66"/>
      <c r="C26" s="66"/>
      <c r="D26" s="67"/>
      <c r="E26" s="120"/>
      <c r="F26" s="123"/>
      <c r="G26" s="124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7"/>
      <c r="AE26" s="80">
        <f t="shared" si="0"/>
        <v>0</v>
      </c>
      <c r="AF26" s="119">
        <f t="shared" si="1"/>
        <v>0</v>
      </c>
      <c r="AG26" s="15"/>
      <c r="AH26" s="15"/>
      <c r="AI26" s="15"/>
      <c r="AJ26" s="15"/>
      <c r="AK26" s="15"/>
      <c r="AL26" s="15"/>
      <c r="AM26" s="15"/>
      <c r="AN26" s="15"/>
      <c r="AO26" s="15"/>
    </row>
    <row r="27" spans="2:41" s="10" customFormat="1" ht="25" customHeight="1" x14ac:dyDescent="0.2">
      <c r="B27" s="66"/>
      <c r="C27" s="66"/>
      <c r="D27" s="67"/>
      <c r="E27" s="120"/>
      <c r="F27" s="123"/>
      <c r="G27" s="124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7"/>
      <c r="AE27" s="80">
        <f t="shared" si="0"/>
        <v>0</v>
      </c>
      <c r="AF27" s="119">
        <f t="shared" si="1"/>
        <v>0</v>
      </c>
      <c r="AG27" s="15"/>
      <c r="AH27" s="15"/>
      <c r="AI27" s="15"/>
      <c r="AJ27" s="15"/>
      <c r="AK27" s="15"/>
      <c r="AL27" s="15"/>
      <c r="AM27" s="15"/>
      <c r="AN27" s="15"/>
      <c r="AO27" s="15"/>
    </row>
    <row r="28" spans="2:41" s="10" customFormat="1" ht="25" customHeight="1" x14ac:dyDescent="0.2">
      <c r="B28" s="66"/>
      <c r="C28" s="66"/>
      <c r="D28" s="67"/>
      <c r="E28" s="120"/>
      <c r="F28" s="123"/>
      <c r="G28" s="124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7"/>
      <c r="AE28" s="80">
        <f t="shared" si="0"/>
        <v>0</v>
      </c>
      <c r="AF28" s="119">
        <f t="shared" si="1"/>
        <v>0</v>
      </c>
      <c r="AG28" s="15"/>
      <c r="AH28" s="15"/>
      <c r="AI28" s="15"/>
      <c r="AJ28" s="15"/>
      <c r="AK28" s="15"/>
      <c r="AL28" s="15"/>
      <c r="AM28" s="15"/>
      <c r="AN28" s="15"/>
      <c r="AO28" s="15"/>
    </row>
    <row r="29" spans="2:41" s="10" customFormat="1" ht="25" customHeight="1" thickBot="1" x14ac:dyDescent="0.25">
      <c r="B29" s="68"/>
      <c r="C29" s="68"/>
      <c r="D29" s="69"/>
      <c r="E29" s="125"/>
      <c r="F29" s="126"/>
      <c r="G29" s="127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9"/>
      <c r="AE29" s="80">
        <f t="shared" si="0"/>
        <v>0</v>
      </c>
      <c r="AF29" s="119">
        <f t="shared" si="1"/>
        <v>0</v>
      </c>
      <c r="AG29" s="15"/>
      <c r="AH29" s="15"/>
      <c r="AI29" s="15"/>
      <c r="AJ29" s="15"/>
      <c r="AK29" s="15"/>
      <c r="AL29" s="15"/>
      <c r="AM29" s="15"/>
      <c r="AN29" s="15"/>
      <c r="AO29" s="15"/>
    </row>
    <row r="30" spans="2:41" s="17" customFormat="1" ht="30" customHeight="1" thickTop="1" thickBot="1" x14ac:dyDescent="0.25">
      <c r="B30" s="55" t="s">
        <v>34</v>
      </c>
      <c r="C30" s="56"/>
      <c r="D30" s="56"/>
      <c r="E30" s="128"/>
      <c r="F30" s="57"/>
      <c r="G30" s="58" t="s">
        <v>35</v>
      </c>
      <c r="H30" s="70">
        <f t="shared" ref="H30:AF30" si="2">SUM(H16:H29)</f>
        <v>21</v>
      </c>
      <c r="I30" s="71">
        <f t="shared" si="2"/>
        <v>20</v>
      </c>
      <c r="J30" s="71">
        <f t="shared" si="2"/>
        <v>23</v>
      </c>
      <c r="K30" s="71">
        <f t="shared" si="2"/>
        <v>21</v>
      </c>
      <c r="L30" s="71">
        <f t="shared" si="2"/>
        <v>44</v>
      </c>
      <c r="M30" s="71">
        <f t="shared" si="2"/>
        <v>22</v>
      </c>
      <c r="N30" s="71">
        <f t="shared" si="2"/>
        <v>21</v>
      </c>
      <c r="O30" s="71">
        <f t="shared" si="2"/>
        <v>23</v>
      </c>
      <c r="P30" s="71">
        <f t="shared" si="2"/>
        <v>22</v>
      </c>
      <c r="Q30" s="71">
        <f t="shared" si="2"/>
        <v>10</v>
      </c>
      <c r="R30" s="71">
        <f t="shared" si="2"/>
        <v>0</v>
      </c>
      <c r="S30" s="71">
        <f t="shared" si="2"/>
        <v>0</v>
      </c>
      <c r="T30" s="71">
        <f t="shared" si="2"/>
        <v>0</v>
      </c>
      <c r="U30" s="71">
        <f t="shared" si="2"/>
        <v>0</v>
      </c>
      <c r="V30" s="71">
        <f t="shared" si="2"/>
        <v>0</v>
      </c>
      <c r="W30" s="71">
        <f t="shared" si="2"/>
        <v>0</v>
      </c>
      <c r="X30" s="71">
        <f t="shared" si="2"/>
        <v>0</v>
      </c>
      <c r="Y30" s="71">
        <f t="shared" si="2"/>
        <v>0</v>
      </c>
      <c r="Z30" s="71">
        <f t="shared" si="2"/>
        <v>0</v>
      </c>
      <c r="AA30" s="71">
        <f t="shared" si="2"/>
        <v>0</v>
      </c>
      <c r="AB30" s="71">
        <f t="shared" si="2"/>
        <v>0</v>
      </c>
      <c r="AC30" s="71">
        <f t="shared" si="2"/>
        <v>0</v>
      </c>
      <c r="AD30" s="72">
        <f t="shared" si="2"/>
        <v>0</v>
      </c>
      <c r="AE30" s="87">
        <f t="shared" si="2"/>
        <v>1816</v>
      </c>
      <c r="AF30" s="129">
        <f t="shared" si="2"/>
        <v>257000</v>
      </c>
    </row>
    <row r="31" spans="2:41" s="17" customFormat="1" ht="25" customHeight="1" x14ac:dyDescent="0.2">
      <c r="H31" s="99" t="s">
        <v>13</v>
      </c>
      <c r="AF31" s="100" t="s">
        <v>14</v>
      </c>
    </row>
    <row r="32" spans="2:41" s="7" customFormat="1" ht="25" customHeight="1" x14ac:dyDescent="0.2">
      <c r="B32" s="31" t="s">
        <v>36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7"/>
      <c r="AG32" s="13"/>
      <c r="AH32" s="13"/>
      <c r="AI32" s="13"/>
      <c r="AJ32" s="13"/>
      <c r="AK32" s="13"/>
      <c r="AL32" s="13"/>
      <c r="AM32" s="13"/>
      <c r="AN32" s="13"/>
      <c r="AO32" s="13"/>
    </row>
    <row r="33" spans="2:41" s="4" customFormat="1" ht="19" customHeight="1" x14ac:dyDescent="0.15">
      <c r="B33" s="40"/>
      <c r="C33" s="40"/>
      <c r="D33" s="42"/>
      <c r="E33" s="42"/>
      <c r="F33" s="84" t="s">
        <v>16</v>
      </c>
      <c r="G33" s="82" t="s">
        <v>17</v>
      </c>
      <c r="H33" s="44" t="str">
        <f>TEXT($F$4,"MMM-YYYY")</f>
        <v>Jan-2022</v>
      </c>
      <c r="I33" s="110" t="str">
        <f>TEXT(EDATE($F$4,1),"MMM-aaaa")</f>
        <v>Feb-Tuesday</v>
      </c>
      <c r="J33" s="111" t="str">
        <f>TEXT(EDATE($F$4,2),"MMM-aaaa")</f>
        <v>Mar-Tuesday</v>
      </c>
      <c r="K33" s="111" t="str">
        <f>TEXT(EDATE($F$4,3),"MMM-aaaa")</f>
        <v>Apr-Friday</v>
      </c>
      <c r="L33" s="111" t="str">
        <f>TEXT(EDATE($F$4,4),"MMM-aaaa")</f>
        <v>May-Sunday</v>
      </c>
      <c r="M33" s="111" t="str">
        <f>TEXT(EDATE($F$4,5),"MMM-aaaa")</f>
        <v>Jun-Wednesday</v>
      </c>
      <c r="N33" s="111" t="str">
        <f>TEXT(EDATE($F$4,6),"MMM-aaaa")</f>
        <v>Jul-Friday</v>
      </c>
      <c r="O33" s="111" t="str">
        <f>TEXT(EDATE($F$4,7),"MMM-aaaa")</f>
        <v>Aug-Monday</v>
      </c>
      <c r="P33" s="111" t="str">
        <f>TEXT(EDATE($F$4,8),"MMM-aaaa")</f>
        <v>Sep-Thursday</v>
      </c>
      <c r="Q33" s="111" t="str">
        <f>TEXT(EDATE($F$4,9),"MMM-aaaa")</f>
        <v>Oct-Saturday</v>
      </c>
      <c r="R33" s="111" t="str">
        <f>TEXT(EDATE($F$4,10),"MMM-aaaa")</f>
        <v>Nov-Tuesday</v>
      </c>
      <c r="S33" s="111" t="str">
        <f>TEXT(EDATE($F$4,11),"MMM-aaaa")</f>
        <v>Dec-Thursday</v>
      </c>
      <c r="T33" s="111" t="str">
        <f>TEXT(EDATE($F$4,12),"MMM-aaaa")</f>
        <v>Jan-Sunday</v>
      </c>
      <c r="U33" s="111" t="str">
        <f>TEXT(EDATE($F$4,13),"MMM-aaaa")</f>
        <v>Feb-Wednesday</v>
      </c>
      <c r="V33" s="111" t="str">
        <f>TEXT(EDATE($F$4,14),"MMM-aaaa")</f>
        <v>Mar-Wednesday</v>
      </c>
      <c r="W33" s="111" t="str">
        <f>TEXT(EDATE($F$4,15),"MMM-aaaa")</f>
        <v>Apr-Saturday</v>
      </c>
      <c r="X33" s="111" t="str">
        <f>TEXT(EDATE($F$4,16),"MMM-aaaa")</f>
        <v>May-Monday</v>
      </c>
      <c r="Y33" s="111" t="str">
        <f>TEXT(EDATE($F$4,17),"MMM-aaaa")</f>
        <v>Jun-Thursday</v>
      </c>
      <c r="Z33" s="111" t="str">
        <f>TEXT(EDATE($F$4,18),"MMM-aaaa")</f>
        <v>Jul-Saturday</v>
      </c>
      <c r="AA33" s="111" t="str">
        <f>TEXT(EDATE($F$4,19),"MMM-aaaa")</f>
        <v>Aug-Tuesday</v>
      </c>
      <c r="AB33" s="111" t="str">
        <f>TEXT(EDATE($F$4,20),"MMM-aaaa")</f>
        <v>Sep-Friday</v>
      </c>
      <c r="AC33" s="111" t="str">
        <f>TEXT(EDATE($F$4,21),"MMM-aaaa")</f>
        <v>Oct-Sunday</v>
      </c>
      <c r="AD33" s="112" t="str">
        <f>TEXT(EDATE($F$4,22),"MMM-aaaa")</f>
        <v>Nov-Wednesday</v>
      </c>
      <c r="AE33" s="61" t="s">
        <v>18</v>
      </c>
      <c r="AF33" s="59" t="s">
        <v>19</v>
      </c>
      <c r="AG33" s="5"/>
      <c r="AH33" s="5"/>
      <c r="AI33" s="5"/>
      <c r="AJ33" s="5"/>
      <c r="AK33" s="5"/>
      <c r="AL33" s="5"/>
      <c r="AM33" s="5"/>
      <c r="AN33" s="5"/>
      <c r="AO33" s="5"/>
    </row>
    <row r="34" spans="2:41" s="7" customFormat="1" ht="25" customHeight="1" x14ac:dyDescent="0.2">
      <c r="B34" s="41" t="s">
        <v>20</v>
      </c>
      <c r="C34" s="41" t="s">
        <v>21</v>
      </c>
      <c r="D34" s="43" t="s">
        <v>22</v>
      </c>
      <c r="E34" s="43" t="s">
        <v>23</v>
      </c>
      <c r="F34" s="85" t="s">
        <v>24</v>
      </c>
      <c r="G34" s="83" t="s">
        <v>25</v>
      </c>
      <c r="H34" s="45">
        <f>NETWORKDAYS($F$4,EOMONTH($F$4,0),)</f>
        <v>21</v>
      </c>
      <c r="I34" s="113">
        <f>NETWORKDAYS(EDATE($F$4,1),EOMONTH(EDATE($F$4,1),0),)</f>
        <v>20</v>
      </c>
      <c r="J34" s="114">
        <f>NETWORKDAYS(EDATE($F$4,2),EOMONTH(EDATE($F$4,2),0),)</f>
        <v>23</v>
      </c>
      <c r="K34" s="114">
        <f>NETWORKDAYS(EDATE($F$4,3),EOMONTH(EDATE($F$4,3),0),)</f>
        <v>21</v>
      </c>
      <c r="L34" s="114">
        <f>NETWORKDAYS(EDATE($F$4,4),EOMONTH(EDATE($F$4,4),0),)</f>
        <v>22</v>
      </c>
      <c r="M34" s="114">
        <f>NETWORKDAYS(EDATE($F$4,5),EOMONTH(EDATE($F$4,5),0),)</f>
        <v>22</v>
      </c>
      <c r="N34" s="114">
        <f>NETWORKDAYS(EDATE($F$4,6),EOMONTH(EDATE($F$4,6),0),)</f>
        <v>21</v>
      </c>
      <c r="O34" s="114">
        <f>NETWORKDAYS(EDATE($F$4,7),EOMONTH(EDATE($F$4,7),0),)</f>
        <v>23</v>
      </c>
      <c r="P34" s="114">
        <f>NETWORKDAYS(EDATE($F$4,8),EOMONTH(EDATE($F$4,8),0),)</f>
        <v>22</v>
      </c>
      <c r="Q34" s="114">
        <f>NETWORKDAYS(EDATE($F$4,9),EOMONTH(EDATE($F$4,9),0),)</f>
        <v>21</v>
      </c>
      <c r="R34" s="114">
        <f>NETWORKDAYS(EDATE($F$4,10),EOMONTH(EDATE($F$4,10),0),)</f>
        <v>22</v>
      </c>
      <c r="S34" s="114">
        <f>NETWORKDAYS(EDATE($F$4,11),EOMONTH(EDATE($F$4,11),0),)</f>
        <v>22</v>
      </c>
      <c r="T34" s="114">
        <f>NETWORKDAYS(EDATE($F$4,12),EOMONTH(EDATE($F$4,12),0),)</f>
        <v>22</v>
      </c>
      <c r="U34" s="114">
        <f>NETWORKDAYS(EDATE($F$4,13),EOMONTH(EDATE($F$4,13),0),)</f>
        <v>20</v>
      </c>
      <c r="V34" s="114">
        <f>NETWORKDAYS(EDATE($F$4,14),EOMONTH(EDATE($F$4,14),0),)</f>
        <v>23</v>
      </c>
      <c r="W34" s="114">
        <f>NETWORKDAYS(EDATE($F$4,15),EOMONTH(EDATE($F$4,15),0),)</f>
        <v>20</v>
      </c>
      <c r="X34" s="114">
        <f>NETWORKDAYS(EDATE($F$4,16),EOMONTH(EDATE($F$4,16),0),)</f>
        <v>23</v>
      </c>
      <c r="Y34" s="114">
        <f>NETWORKDAYS(EDATE($F$4,17),EOMONTH(EDATE($F$4,17),0),)</f>
        <v>22</v>
      </c>
      <c r="Z34" s="114">
        <f>NETWORKDAYS(EDATE($F$4,18),EOMONTH(EDATE($F$4,18),0),)</f>
        <v>21</v>
      </c>
      <c r="AA34" s="114">
        <f>NETWORKDAYS(EDATE($F$4,19),EOMONTH(EDATE($F$4,19),0),)</f>
        <v>23</v>
      </c>
      <c r="AB34" s="114">
        <f>NETWORKDAYS(EDATE($F$4,20),EOMONTH(EDATE($F$4,20),0),)</f>
        <v>21</v>
      </c>
      <c r="AC34" s="114">
        <f>NETWORKDAYS(EDATE($F$4,21),EOMONTH(EDATE($F$4,21),0),)</f>
        <v>22</v>
      </c>
      <c r="AD34" s="115">
        <f>NETWORKDAYS(EDATE($F$4,22),EOMONTH(EDATE($F$4,22),0),)</f>
        <v>22</v>
      </c>
      <c r="AE34" s="62" t="s">
        <v>26</v>
      </c>
      <c r="AF34" s="60" t="s">
        <v>27</v>
      </c>
      <c r="AG34" s="14"/>
      <c r="AH34" s="14"/>
      <c r="AI34" s="14"/>
      <c r="AJ34" s="14"/>
      <c r="AK34" s="14"/>
      <c r="AL34" s="14"/>
      <c r="AM34" s="14"/>
      <c r="AN34" s="14"/>
      <c r="AO34" s="14"/>
    </row>
    <row r="35" spans="2:41" s="10" customFormat="1" ht="25" customHeight="1" x14ac:dyDescent="0.2">
      <c r="B35" s="64" t="s">
        <v>28</v>
      </c>
      <c r="C35" s="64" t="s">
        <v>29</v>
      </c>
      <c r="D35" s="65">
        <v>1</v>
      </c>
      <c r="E35" s="116">
        <v>50</v>
      </c>
      <c r="F35" s="130"/>
      <c r="G35" s="131"/>
      <c r="H35" s="74">
        <v>21</v>
      </c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5"/>
      <c r="AE35" s="80">
        <f t="shared" ref="AE35:AE42" si="3">SUM(H35:AD35)*8</f>
        <v>168</v>
      </c>
      <c r="AF35" s="119">
        <f t="shared" ref="AF35:AF42" si="4">AE35*E35*D35</f>
        <v>8400</v>
      </c>
      <c r="AG35" s="15"/>
      <c r="AH35" s="15"/>
      <c r="AI35" s="15"/>
      <c r="AJ35" s="15"/>
      <c r="AK35" s="15"/>
      <c r="AL35" s="15"/>
      <c r="AM35" s="15"/>
      <c r="AN35" s="15"/>
      <c r="AO35" s="15"/>
    </row>
    <row r="36" spans="2:41" s="10" customFormat="1" ht="25" customHeight="1" x14ac:dyDescent="0.2">
      <c r="B36" s="66"/>
      <c r="C36" s="66"/>
      <c r="D36" s="67"/>
      <c r="E36" s="120"/>
      <c r="F36" s="123"/>
      <c r="G36" s="124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7"/>
      <c r="AE36" s="80">
        <f t="shared" si="3"/>
        <v>0</v>
      </c>
      <c r="AF36" s="119">
        <f t="shared" si="4"/>
        <v>0</v>
      </c>
      <c r="AG36" s="16"/>
      <c r="AH36" s="15"/>
      <c r="AI36" s="15"/>
      <c r="AJ36" s="15"/>
      <c r="AK36" s="15"/>
      <c r="AL36" s="15"/>
      <c r="AM36" s="15"/>
      <c r="AN36" s="15"/>
      <c r="AO36" s="15"/>
    </row>
    <row r="37" spans="2:41" s="10" customFormat="1" ht="25" customHeight="1" x14ac:dyDescent="0.2">
      <c r="B37" s="66"/>
      <c r="C37" s="66"/>
      <c r="D37" s="67"/>
      <c r="E37" s="120"/>
      <c r="F37" s="123"/>
      <c r="G37" s="124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7"/>
      <c r="AE37" s="80">
        <f t="shared" si="3"/>
        <v>0</v>
      </c>
      <c r="AF37" s="119">
        <f t="shared" si="4"/>
        <v>0</v>
      </c>
      <c r="AG37" s="15"/>
      <c r="AH37" s="15"/>
      <c r="AI37" s="15"/>
      <c r="AJ37" s="15"/>
      <c r="AK37" s="15"/>
      <c r="AL37" s="15"/>
      <c r="AM37" s="15"/>
      <c r="AN37" s="15"/>
      <c r="AO37" s="15"/>
    </row>
    <row r="38" spans="2:41" s="10" customFormat="1" ht="25" customHeight="1" x14ac:dyDescent="0.2">
      <c r="B38" s="66"/>
      <c r="C38" s="66"/>
      <c r="D38" s="67"/>
      <c r="E38" s="120"/>
      <c r="F38" s="123"/>
      <c r="G38" s="124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7"/>
      <c r="AE38" s="80">
        <f t="shared" si="3"/>
        <v>0</v>
      </c>
      <c r="AF38" s="119">
        <f t="shared" si="4"/>
        <v>0</v>
      </c>
      <c r="AG38" s="15"/>
      <c r="AH38" s="15"/>
      <c r="AI38" s="15"/>
      <c r="AJ38" s="15"/>
      <c r="AK38" s="15"/>
      <c r="AL38" s="15"/>
      <c r="AM38" s="15"/>
      <c r="AN38" s="15"/>
      <c r="AO38" s="15"/>
    </row>
    <row r="39" spans="2:41" s="10" customFormat="1" ht="25" customHeight="1" x14ac:dyDescent="0.2">
      <c r="B39" s="66"/>
      <c r="C39" s="66"/>
      <c r="D39" s="67"/>
      <c r="E39" s="120"/>
      <c r="F39" s="123"/>
      <c r="G39" s="124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7"/>
      <c r="AE39" s="80">
        <f t="shared" si="3"/>
        <v>0</v>
      </c>
      <c r="AF39" s="119">
        <f t="shared" si="4"/>
        <v>0</v>
      </c>
      <c r="AG39" s="15"/>
      <c r="AH39" s="15"/>
      <c r="AI39" s="15"/>
      <c r="AJ39" s="15"/>
      <c r="AK39" s="15"/>
      <c r="AL39" s="15"/>
      <c r="AM39" s="15"/>
      <c r="AN39" s="15"/>
      <c r="AO39" s="15"/>
    </row>
    <row r="40" spans="2:41" s="10" customFormat="1" ht="25" customHeight="1" x14ac:dyDescent="0.2">
      <c r="B40" s="66"/>
      <c r="C40" s="66"/>
      <c r="D40" s="67"/>
      <c r="E40" s="120"/>
      <c r="F40" s="123"/>
      <c r="G40" s="124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7"/>
      <c r="AE40" s="80">
        <f t="shared" si="3"/>
        <v>0</v>
      </c>
      <c r="AF40" s="119">
        <f t="shared" si="4"/>
        <v>0</v>
      </c>
      <c r="AG40" s="15"/>
      <c r="AH40" s="15"/>
      <c r="AI40" s="15"/>
      <c r="AJ40" s="15"/>
      <c r="AK40" s="15"/>
      <c r="AL40" s="15"/>
      <c r="AM40" s="15"/>
      <c r="AN40" s="15"/>
      <c r="AO40" s="15"/>
    </row>
    <row r="41" spans="2:41" s="10" customFormat="1" ht="25" customHeight="1" x14ac:dyDescent="0.2">
      <c r="B41" s="66"/>
      <c r="C41" s="66"/>
      <c r="D41" s="67"/>
      <c r="E41" s="120"/>
      <c r="F41" s="123"/>
      <c r="G41" s="124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7"/>
      <c r="AE41" s="80">
        <f t="shared" si="3"/>
        <v>0</v>
      </c>
      <c r="AF41" s="119">
        <f t="shared" si="4"/>
        <v>0</v>
      </c>
      <c r="AG41" s="15"/>
      <c r="AH41" s="15"/>
      <c r="AI41" s="15"/>
      <c r="AJ41" s="15"/>
      <c r="AK41" s="15"/>
      <c r="AL41" s="15"/>
      <c r="AM41" s="15"/>
      <c r="AN41" s="15"/>
      <c r="AO41" s="15"/>
    </row>
    <row r="42" spans="2:41" s="10" customFormat="1" ht="25" customHeight="1" thickBot="1" x14ac:dyDescent="0.25">
      <c r="B42" s="68"/>
      <c r="C42" s="68"/>
      <c r="D42" s="69"/>
      <c r="E42" s="125"/>
      <c r="F42" s="126"/>
      <c r="G42" s="127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9"/>
      <c r="AE42" s="80">
        <f t="shared" si="3"/>
        <v>0</v>
      </c>
      <c r="AF42" s="119">
        <f t="shared" si="4"/>
        <v>0</v>
      </c>
      <c r="AG42" s="15"/>
      <c r="AH42" s="15"/>
      <c r="AI42" s="15"/>
      <c r="AJ42" s="15"/>
      <c r="AK42" s="15"/>
      <c r="AL42" s="15"/>
      <c r="AM42" s="15"/>
      <c r="AN42" s="15"/>
      <c r="AO42" s="15"/>
    </row>
    <row r="43" spans="2:41" s="17" customFormat="1" ht="30" customHeight="1" thickTop="1" thickBot="1" x14ac:dyDescent="0.25">
      <c r="B43" s="55" t="s">
        <v>34</v>
      </c>
      <c r="C43" s="56"/>
      <c r="D43" s="56"/>
      <c r="E43" s="128"/>
      <c r="F43" s="57"/>
      <c r="G43" s="58" t="s">
        <v>35</v>
      </c>
      <c r="H43" s="70">
        <f t="shared" ref="H43:AF43" si="5">SUM(H35:H42)</f>
        <v>21</v>
      </c>
      <c r="I43" s="71">
        <f t="shared" si="5"/>
        <v>0</v>
      </c>
      <c r="J43" s="71">
        <f t="shared" si="5"/>
        <v>0</v>
      </c>
      <c r="K43" s="71">
        <f t="shared" si="5"/>
        <v>0</v>
      </c>
      <c r="L43" s="71">
        <f t="shared" si="5"/>
        <v>0</v>
      </c>
      <c r="M43" s="71">
        <f t="shared" si="5"/>
        <v>0</v>
      </c>
      <c r="N43" s="71">
        <f t="shared" si="5"/>
        <v>0</v>
      </c>
      <c r="O43" s="71">
        <f t="shared" si="5"/>
        <v>0</v>
      </c>
      <c r="P43" s="71">
        <f t="shared" si="5"/>
        <v>0</v>
      </c>
      <c r="Q43" s="71">
        <f t="shared" si="5"/>
        <v>0</v>
      </c>
      <c r="R43" s="71">
        <f t="shared" si="5"/>
        <v>0</v>
      </c>
      <c r="S43" s="71">
        <f t="shared" si="5"/>
        <v>0</v>
      </c>
      <c r="T43" s="71">
        <f t="shared" si="5"/>
        <v>0</v>
      </c>
      <c r="U43" s="71">
        <f t="shared" si="5"/>
        <v>0</v>
      </c>
      <c r="V43" s="71">
        <f t="shared" si="5"/>
        <v>0</v>
      </c>
      <c r="W43" s="71">
        <f t="shared" si="5"/>
        <v>0</v>
      </c>
      <c r="X43" s="71">
        <f t="shared" si="5"/>
        <v>0</v>
      </c>
      <c r="Y43" s="71">
        <f t="shared" si="5"/>
        <v>0</v>
      </c>
      <c r="Z43" s="71">
        <f t="shared" si="5"/>
        <v>0</v>
      </c>
      <c r="AA43" s="71">
        <f t="shared" si="5"/>
        <v>0</v>
      </c>
      <c r="AB43" s="71">
        <f t="shared" si="5"/>
        <v>0</v>
      </c>
      <c r="AC43" s="71">
        <f t="shared" si="5"/>
        <v>0</v>
      </c>
      <c r="AD43" s="72">
        <f t="shared" si="5"/>
        <v>0</v>
      </c>
      <c r="AE43" s="87">
        <f t="shared" si="5"/>
        <v>168</v>
      </c>
      <c r="AF43" s="129">
        <f t="shared" si="5"/>
        <v>8400</v>
      </c>
    </row>
    <row r="44" spans="2:41" s="17" customFormat="1" ht="25" customHeight="1" thickBot="1" x14ac:dyDescent="0.25">
      <c r="H44" s="63"/>
      <c r="AE44" s="96" t="s">
        <v>37</v>
      </c>
      <c r="AF44" s="96" t="s">
        <v>19</v>
      </c>
    </row>
    <row r="45" spans="2:41" s="17" customFormat="1" ht="30" customHeight="1" thickTop="1" thickBot="1" x14ac:dyDescent="0.25">
      <c r="E45" s="128"/>
      <c r="F45" s="57"/>
      <c r="G45" s="58" t="s">
        <v>38</v>
      </c>
      <c r="H45" s="95">
        <f t="shared" ref="H45:AD45" si="6">(H30+H43)*8</f>
        <v>336</v>
      </c>
      <c r="I45" s="95">
        <f t="shared" si="6"/>
        <v>160</v>
      </c>
      <c r="J45" s="95">
        <f t="shared" si="6"/>
        <v>184</v>
      </c>
      <c r="K45" s="95">
        <f t="shared" si="6"/>
        <v>168</v>
      </c>
      <c r="L45" s="95">
        <f t="shared" si="6"/>
        <v>352</v>
      </c>
      <c r="M45" s="95">
        <f t="shared" si="6"/>
        <v>176</v>
      </c>
      <c r="N45" s="95">
        <f t="shared" si="6"/>
        <v>168</v>
      </c>
      <c r="O45" s="95">
        <f t="shared" si="6"/>
        <v>184</v>
      </c>
      <c r="P45" s="95">
        <f t="shared" si="6"/>
        <v>176</v>
      </c>
      <c r="Q45" s="95">
        <f t="shared" si="6"/>
        <v>80</v>
      </c>
      <c r="R45" s="95">
        <f t="shared" si="6"/>
        <v>0</v>
      </c>
      <c r="S45" s="95">
        <f t="shared" si="6"/>
        <v>0</v>
      </c>
      <c r="T45" s="95">
        <f t="shared" si="6"/>
        <v>0</v>
      </c>
      <c r="U45" s="95">
        <f t="shared" si="6"/>
        <v>0</v>
      </c>
      <c r="V45" s="95">
        <f t="shared" si="6"/>
        <v>0</v>
      </c>
      <c r="W45" s="95">
        <f t="shared" si="6"/>
        <v>0</v>
      </c>
      <c r="X45" s="95">
        <f t="shared" si="6"/>
        <v>0</v>
      </c>
      <c r="Y45" s="95">
        <f t="shared" si="6"/>
        <v>0</v>
      </c>
      <c r="Z45" s="95">
        <f t="shared" si="6"/>
        <v>0</v>
      </c>
      <c r="AA45" s="95">
        <f t="shared" si="6"/>
        <v>0</v>
      </c>
      <c r="AB45" s="95">
        <f t="shared" si="6"/>
        <v>0</v>
      </c>
      <c r="AC45" s="95">
        <f t="shared" si="6"/>
        <v>0</v>
      </c>
      <c r="AD45" s="95">
        <f t="shared" si="6"/>
        <v>0</v>
      </c>
      <c r="AE45" s="87">
        <f>SUM(AE30,AE43)</f>
        <v>1984</v>
      </c>
      <c r="AF45" s="129">
        <f>SUM(AF30,AF43)</f>
        <v>265400</v>
      </c>
    </row>
    <row r="46" spans="2:41" s="17" customFormat="1" ht="25" customHeight="1" x14ac:dyDescent="0.2">
      <c r="H46" s="99" t="s">
        <v>39</v>
      </c>
      <c r="AF46" s="73"/>
    </row>
    <row r="47" spans="2:41" s="7" customFormat="1" ht="25" customHeight="1" x14ac:dyDescent="0.2">
      <c r="B47" s="31" t="s">
        <v>40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7"/>
      <c r="AF47" s="13"/>
      <c r="AG47" s="13"/>
      <c r="AH47" s="13"/>
      <c r="AI47" s="13"/>
      <c r="AJ47" s="13"/>
      <c r="AK47" s="13"/>
      <c r="AL47" s="13"/>
      <c r="AM47" s="13"/>
      <c r="AN47" s="13"/>
      <c r="AO47" s="13"/>
    </row>
    <row r="48" spans="2:41" s="7" customFormat="1" ht="25" customHeight="1" x14ac:dyDescent="0.2">
      <c r="B48" s="22" t="s">
        <v>41</v>
      </c>
      <c r="C48" s="23"/>
      <c r="D48" s="23"/>
      <c r="E48" s="23"/>
      <c r="F48" s="93"/>
      <c r="G48" s="94"/>
      <c r="H48" s="88" t="str">
        <f>TEXT($F$4,"MMM-YYYY")</f>
        <v>Jan-2022</v>
      </c>
      <c r="I48" s="132" t="str">
        <f>TEXT(EDATE($F$4,1),"MMM-aaaa")</f>
        <v>Feb-Tuesday</v>
      </c>
      <c r="J48" s="133" t="str">
        <f>TEXT(EDATE($F$4,2),"MMM-aaaa")</f>
        <v>Mar-Tuesday</v>
      </c>
      <c r="K48" s="133" t="str">
        <f>TEXT(EDATE($F$4,3),"MMM-aaaa")</f>
        <v>Apr-Friday</v>
      </c>
      <c r="L48" s="133" t="str">
        <f>TEXT(EDATE($F$4,4),"MMM-aaaa")</f>
        <v>May-Sunday</v>
      </c>
      <c r="M48" s="133" t="str">
        <f>TEXT(EDATE($F$4,5),"MMM-aaaa")</f>
        <v>Jun-Wednesday</v>
      </c>
      <c r="N48" s="133" t="str">
        <f>TEXT(EDATE($F$4,6),"MMM-aaaa")</f>
        <v>Jul-Friday</v>
      </c>
      <c r="O48" s="133" t="str">
        <f>TEXT(EDATE($F$4,7),"MMM-aaaa")</f>
        <v>Aug-Monday</v>
      </c>
      <c r="P48" s="133" t="str">
        <f>TEXT(EDATE($F$4,8),"MMM-aaaa")</f>
        <v>Sep-Thursday</v>
      </c>
      <c r="Q48" s="133" t="str">
        <f>TEXT(EDATE($F$4,9),"MMM-aaaa")</f>
        <v>Oct-Saturday</v>
      </c>
      <c r="R48" s="133" t="str">
        <f>TEXT(EDATE($F$4,10),"MMM-aaaa")</f>
        <v>Nov-Tuesday</v>
      </c>
      <c r="S48" s="133" t="str">
        <f>TEXT(EDATE($F$4,11),"MMM-aaaa")</f>
        <v>Dec-Thursday</v>
      </c>
      <c r="T48" s="133" t="str">
        <f>TEXT(EDATE($F$4,12),"MMM-aaaa")</f>
        <v>Jan-Sunday</v>
      </c>
      <c r="U48" s="133" t="str">
        <f>TEXT(EDATE($F$4,13),"MMM-aaaa")</f>
        <v>Feb-Wednesday</v>
      </c>
      <c r="V48" s="133" t="str">
        <f>TEXT(EDATE($F$4,14),"MMM-aaaa")</f>
        <v>Mar-Wednesday</v>
      </c>
      <c r="W48" s="133" t="str">
        <f>TEXT(EDATE($F$4,15),"MMM-aaaa")</f>
        <v>Apr-Saturday</v>
      </c>
      <c r="X48" s="133" t="str">
        <f>TEXT(EDATE($F$4,16),"MMM-aaaa")</f>
        <v>May-Monday</v>
      </c>
      <c r="Y48" s="133" t="str">
        <f>TEXT(EDATE($F$4,17),"MMM-aaaa")</f>
        <v>Jun-Thursday</v>
      </c>
      <c r="Z48" s="133" t="str">
        <f>TEXT(EDATE($F$4,18),"MMM-aaaa")</f>
        <v>Jul-Saturday</v>
      </c>
      <c r="AA48" s="133" t="str">
        <f>TEXT(EDATE($F$4,19),"MMM-aaaa")</f>
        <v>Aug-Tuesday</v>
      </c>
      <c r="AB48" s="133" t="str">
        <f>TEXT(EDATE($F$4,20),"MMM-aaaa")</f>
        <v>Sep-Friday</v>
      </c>
      <c r="AC48" s="133" t="str">
        <f>TEXT(EDATE($F$4,21),"MMM-aaaa")</f>
        <v>Oct-Sunday</v>
      </c>
      <c r="AD48" s="134" t="str">
        <f>TEXT(EDATE($F$4,22),"MMM-aaaa")</f>
        <v>Nov-Wednesday</v>
      </c>
      <c r="AE48" s="86" t="s">
        <v>19</v>
      </c>
      <c r="AF48" s="14"/>
      <c r="AG48" s="14"/>
      <c r="AH48" s="14"/>
      <c r="AI48" s="14"/>
      <c r="AJ48" s="14"/>
      <c r="AK48" s="14"/>
      <c r="AL48" s="14"/>
      <c r="AM48" s="14"/>
      <c r="AN48" s="14"/>
      <c r="AO48" s="14"/>
    </row>
    <row r="49" spans="2:41" s="10" customFormat="1" ht="25" customHeight="1" x14ac:dyDescent="0.2">
      <c r="B49" s="26" t="s">
        <v>42</v>
      </c>
      <c r="C49" s="27"/>
      <c r="D49" s="27"/>
      <c r="E49" s="27"/>
      <c r="F49" s="135"/>
      <c r="G49" s="124"/>
      <c r="H49" s="136">
        <v>18000</v>
      </c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8"/>
      <c r="AE49" s="139">
        <f t="shared" ref="AE49:AE55" si="7">SUM(H49:AD49)</f>
        <v>18000</v>
      </c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2:41" s="10" customFormat="1" ht="25" customHeight="1" x14ac:dyDescent="0.2">
      <c r="B50" s="26" t="s">
        <v>43</v>
      </c>
      <c r="C50" s="27"/>
      <c r="D50" s="27"/>
      <c r="E50" s="27"/>
      <c r="F50" s="135"/>
      <c r="G50" s="124"/>
      <c r="H50" s="140">
        <v>26000</v>
      </c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2"/>
      <c r="AE50" s="143">
        <f t="shared" si="7"/>
        <v>26000</v>
      </c>
      <c r="AF50" s="16"/>
      <c r="AG50" s="16"/>
      <c r="AH50" s="15"/>
      <c r="AI50" s="15"/>
      <c r="AJ50" s="15"/>
      <c r="AK50" s="15"/>
      <c r="AL50" s="15"/>
      <c r="AM50" s="15"/>
      <c r="AN50" s="15"/>
      <c r="AO50" s="15"/>
    </row>
    <row r="51" spans="2:41" s="10" customFormat="1" ht="25" customHeight="1" x14ac:dyDescent="0.2">
      <c r="B51" s="26" t="s">
        <v>44</v>
      </c>
      <c r="C51" s="27"/>
      <c r="D51" s="27"/>
      <c r="E51" s="27"/>
      <c r="F51" s="135"/>
      <c r="G51" s="124"/>
      <c r="H51" s="140">
        <v>14500</v>
      </c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2"/>
      <c r="AE51" s="143">
        <f t="shared" si="7"/>
        <v>14500</v>
      </c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2:41" s="10" customFormat="1" ht="25" customHeight="1" x14ac:dyDescent="0.2">
      <c r="B52" s="26" t="s">
        <v>45</v>
      </c>
      <c r="C52" s="27"/>
      <c r="D52" s="27"/>
      <c r="E52" s="27"/>
      <c r="F52" s="135"/>
      <c r="G52" s="124"/>
      <c r="H52" s="140">
        <v>3200</v>
      </c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2"/>
      <c r="AE52" s="143">
        <f t="shared" si="7"/>
        <v>3200</v>
      </c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2:41" s="10" customFormat="1" ht="25" customHeight="1" x14ac:dyDescent="0.2">
      <c r="B53" s="26" t="s">
        <v>46</v>
      </c>
      <c r="C53" s="27"/>
      <c r="D53" s="27"/>
      <c r="E53" s="27"/>
      <c r="F53" s="135"/>
      <c r="G53" s="124"/>
      <c r="H53" s="140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>
        <v>2800</v>
      </c>
      <c r="X53" s="141"/>
      <c r="Y53" s="141"/>
      <c r="Z53" s="141"/>
      <c r="AA53" s="141"/>
      <c r="AB53" s="141"/>
      <c r="AC53" s="141"/>
      <c r="AD53" s="142"/>
      <c r="AE53" s="143">
        <f t="shared" si="7"/>
        <v>2800</v>
      </c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2:41" s="10" customFormat="1" ht="25" customHeight="1" x14ac:dyDescent="0.2">
      <c r="B54" s="26" t="s">
        <v>46</v>
      </c>
      <c r="C54" s="27"/>
      <c r="D54" s="27"/>
      <c r="E54" s="27"/>
      <c r="F54" s="135"/>
      <c r="G54" s="124"/>
      <c r="H54" s="140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>
        <v>1100</v>
      </c>
      <c r="Y54" s="141"/>
      <c r="Z54" s="141"/>
      <c r="AA54" s="141"/>
      <c r="AB54" s="141"/>
      <c r="AC54" s="141"/>
      <c r="AD54" s="142"/>
      <c r="AE54" s="143">
        <f t="shared" si="7"/>
        <v>1100</v>
      </c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2:41" s="10" customFormat="1" ht="25" customHeight="1" thickBot="1" x14ac:dyDescent="0.25">
      <c r="B55" s="26" t="s">
        <v>46</v>
      </c>
      <c r="C55" s="27"/>
      <c r="D55" s="27"/>
      <c r="E55" s="27"/>
      <c r="F55" s="135"/>
      <c r="G55" s="124"/>
      <c r="H55" s="144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>
        <v>8500</v>
      </c>
      <c r="Z55" s="145"/>
      <c r="AA55" s="145"/>
      <c r="AB55" s="145"/>
      <c r="AC55" s="145"/>
      <c r="AD55" s="146"/>
      <c r="AE55" s="147">
        <f t="shared" si="7"/>
        <v>8500</v>
      </c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2:41" s="17" customFormat="1" ht="30" customHeight="1" thickTop="1" thickBot="1" x14ac:dyDescent="0.25">
      <c r="B56" s="89" t="s">
        <v>34</v>
      </c>
      <c r="C56" s="90"/>
      <c r="D56" s="90"/>
      <c r="E56" s="148"/>
      <c r="F56" s="91"/>
      <c r="G56" s="92" t="s">
        <v>35</v>
      </c>
      <c r="H56" s="149">
        <f t="shared" ref="H56:AE56" si="8">SUM(H49:H55)</f>
        <v>61700</v>
      </c>
      <c r="I56" s="150">
        <f t="shared" si="8"/>
        <v>0</v>
      </c>
      <c r="J56" s="150">
        <f t="shared" si="8"/>
        <v>0</v>
      </c>
      <c r="K56" s="150">
        <f t="shared" si="8"/>
        <v>0</v>
      </c>
      <c r="L56" s="150">
        <f t="shared" si="8"/>
        <v>0</v>
      </c>
      <c r="M56" s="150">
        <f t="shared" si="8"/>
        <v>0</v>
      </c>
      <c r="N56" s="150">
        <f t="shared" si="8"/>
        <v>0</v>
      </c>
      <c r="O56" s="150">
        <f t="shared" si="8"/>
        <v>0</v>
      </c>
      <c r="P56" s="150">
        <f t="shared" si="8"/>
        <v>0</v>
      </c>
      <c r="Q56" s="150">
        <f t="shared" si="8"/>
        <v>0</v>
      </c>
      <c r="R56" s="150">
        <f t="shared" si="8"/>
        <v>0</v>
      </c>
      <c r="S56" s="150">
        <f t="shared" si="8"/>
        <v>0</v>
      </c>
      <c r="T56" s="150">
        <f t="shared" si="8"/>
        <v>0</v>
      </c>
      <c r="U56" s="150">
        <f t="shared" si="8"/>
        <v>0</v>
      </c>
      <c r="V56" s="150">
        <f t="shared" si="8"/>
        <v>0</v>
      </c>
      <c r="W56" s="150">
        <f t="shared" si="8"/>
        <v>2800</v>
      </c>
      <c r="X56" s="150">
        <f t="shared" si="8"/>
        <v>1100</v>
      </c>
      <c r="Y56" s="150">
        <f t="shared" si="8"/>
        <v>8500</v>
      </c>
      <c r="Z56" s="150">
        <f t="shared" si="8"/>
        <v>0</v>
      </c>
      <c r="AA56" s="150">
        <f t="shared" si="8"/>
        <v>0</v>
      </c>
      <c r="AB56" s="150">
        <f t="shared" si="8"/>
        <v>0</v>
      </c>
      <c r="AC56" s="150">
        <f t="shared" si="8"/>
        <v>0</v>
      </c>
      <c r="AD56" s="151">
        <f t="shared" si="8"/>
        <v>0</v>
      </c>
      <c r="AE56" s="129">
        <f t="shared" si="8"/>
        <v>74100</v>
      </c>
    </row>
    <row r="57" spans="2:41" s="17" customFormat="1" ht="10" customHeight="1" x14ac:dyDescent="0.2">
      <c r="H57" s="63"/>
      <c r="AF57" s="73"/>
    </row>
    <row r="58" spans="2:41" s="17" customFormat="1" ht="26" customHeight="1" x14ac:dyDescent="0.2">
      <c r="B58" s="97" t="s">
        <v>47</v>
      </c>
      <c r="H58" s="63"/>
      <c r="AF58" s="73"/>
    </row>
    <row r="59" spans="2:41" s="17" customFormat="1" ht="40" customHeight="1" x14ac:dyDescent="0.2">
      <c r="B59" s="98" t="s">
        <v>48</v>
      </c>
      <c r="C59" s="152">
        <f>AF45</f>
        <v>265400</v>
      </c>
    </row>
    <row r="60" spans="2:41" s="17" customFormat="1" ht="40" customHeight="1" x14ac:dyDescent="0.2">
      <c r="B60" s="98" t="s">
        <v>49</v>
      </c>
      <c r="C60" s="152">
        <f>AE56</f>
        <v>74100</v>
      </c>
    </row>
    <row r="61" spans="2:41" s="17" customFormat="1" ht="40" customHeight="1" thickBot="1" x14ac:dyDescent="0.25">
      <c r="B61" s="101" t="s">
        <v>50</v>
      </c>
      <c r="C61" s="153">
        <f>(C59+C60)*0.1</f>
        <v>33950</v>
      </c>
    </row>
    <row r="62" spans="2:41" s="17" customFormat="1" ht="40" customHeight="1" thickTop="1" thickBot="1" x14ac:dyDescent="0.25">
      <c r="B62" s="102" t="s">
        <v>19</v>
      </c>
      <c r="C62" s="154">
        <f>SUM(C59:C61)</f>
        <v>373450</v>
      </c>
    </row>
    <row r="63" spans="2:41" s="19" customFormat="1" x14ac:dyDescent="0.2"/>
    <row r="64" spans="2:41" ht="50" customHeight="1" x14ac:dyDescent="0.2">
      <c r="B64" s="156" t="s">
        <v>51</v>
      </c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</row>
    <row r="65" spans="1:2" ht="15.5" customHeight="1" x14ac:dyDescent="0.2">
      <c r="A65" s="18"/>
    </row>
    <row r="66" spans="1:2" ht="15.5" customHeight="1" x14ac:dyDescent="0.2">
      <c r="A66" s="18"/>
    </row>
    <row r="67" spans="1:2" ht="27.5" customHeight="1" x14ac:dyDescent="0.2">
      <c r="A67" s="18"/>
      <c r="B67" s="103"/>
    </row>
    <row r="68" spans="1:2" ht="15.5" customHeight="1" x14ac:dyDescent="0.2">
      <c r="A68" s="18"/>
    </row>
    <row r="69" spans="1:2" ht="15.5" customHeight="1" x14ac:dyDescent="0.2">
      <c r="A69" s="18"/>
    </row>
    <row r="70" spans="1:2" ht="15.5" customHeight="1" x14ac:dyDescent="0.2">
      <c r="A70" s="18"/>
    </row>
    <row r="71" spans="1:2" ht="15.5" customHeight="1" x14ac:dyDescent="0.2">
      <c r="A71" s="18"/>
    </row>
    <row r="72" spans="1:2" ht="15.5" customHeight="1" x14ac:dyDescent="0.2">
      <c r="A72" s="18"/>
    </row>
    <row r="73" spans="1:2" ht="15.5" customHeight="1" x14ac:dyDescent="0.2">
      <c r="A73" s="18"/>
    </row>
    <row r="74" spans="1:2" ht="15.5" customHeight="1" x14ac:dyDescent="0.2">
      <c r="A74" s="18"/>
    </row>
    <row r="75" spans="1:2" ht="15.5" customHeight="1" x14ac:dyDescent="0.2">
      <c r="A75" s="18"/>
    </row>
    <row r="76" spans="1:2" ht="15.5" customHeight="1" x14ac:dyDescent="0.2">
      <c r="A76" s="18"/>
    </row>
    <row r="77" spans="1:2" ht="15.5" customHeight="1" x14ac:dyDescent="0.2">
      <c r="A77" s="18"/>
    </row>
    <row r="78" spans="1:2" ht="15.5" customHeight="1" x14ac:dyDescent="0.2">
      <c r="A78" s="18"/>
    </row>
    <row r="79" spans="1:2" ht="15.5" customHeight="1" x14ac:dyDescent="0.2">
      <c r="A79" s="18"/>
    </row>
    <row r="80" spans="1:2" ht="15.5" customHeight="1" x14ac:dyDescent="0.2">
      <c r="A80" s="18"/>
    </row>
    <row r="81" spans="1:1" ht="15.5" customHeight="1" x14ac:dyDescent="0.2">
      <c r="A81" s="18"/>
    </row>
    <row r="82" spans="1:1" ht="15.5" customHeight="1" x14ac:dyDescent="0.2">
      <c r="A82" s="18"/>
    </row>
    <row r="83" spans="1:1" ht="15.5" customHeight="1" x14ac:dyDescent="0.2">
      <c r="A83" s="18"/>
    </row>
    <row r="84" spans="1:1" ht="15.5" customHeight="1" x14ac:dyDescent="0.2">
      <c r="A84" s="18"/>
    </row>
    <row r="85" spans="1:1" ht="15.5" customHeight="1" x14ac:dyDescent="0.2">
      <c r="A85" s="18"/>
    </row>
    <row r="86" spans="1:1" ht="21" customHeight="1" x14ac:dyDescent="0.2">
      <c r="A86" s="18"/>
    </row>
    <row r="89" spans="1:1" ht="42" customHeight="1" x14ac:dyDescent="0.2"/>
  </sheetData>
  <mergeCells count="1">
    <mergeCell ref="B64:AF64"/>
  </mergeCells>
  <hyperlinks>
    <hyperlink ref="B64" r:id="rId1" xr:uid="{00000000-0004-0000-0000-000000000000}"/>
  </hyperlinks>
  <printOptions verticalCentered="1"/>
  <pageMargins left="0.25" right="0.25" top="0.25" bottom="0.25" header="0" footer="0"/>
  <pageSetup scale="31" fitToWidth="0" fitToHeight="0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AO88"/>
  <sheetViews>
    <sheetView showGridLines="0" topLeftCell="A13" zoomScale="90" zoomScaleNormal="90" workbookViewId="0">
      <selection activeCell="B64" sqref="B64"/>
    </sheetView>
  </sheetViews>
  <sheetFormatPr baseColWidth="10" defaultColWidth="10.83203125" defaultRowHeight="16" x14ac:dyDescent="0.2"/>
  <cols>
    <col min="1" max="1" width="3.5" style="6" customWidth="1"/>
    <col min="2" max="2" width="36.83203125" style="6" customWidth="1"/>
    <col min="3" max="3" width="30.83203125" style="6" customWidth="1"/>
    <col min="4" max="4" width="7.6640625" style="6" customWidth="1"/>
    <col min="5" max="5" width="11.5" style="6" customWidth="1"/>
    <col min="6" max="7" width="13.83203125" style="6" customWidth="1"/>
    <col min="8" max="8" width="11.5" style="6" bestFit="1" customWidth="1"/>
    <col min="9" max="30" width="10.83203125" style="6" customWidth="1"/>
    <col min="31" max="32" width="15.83203125" style="6" customWidth="1"/>
    <col min="33" max="33" width="10.83203125" style="6" customWidth="1"/>
    <col min="34" max="16384" width="10.83203125" style="6"/>
  </cols>
  <sheetData>
    <row r="1" spans="2:41" ht="50" customHeight="1" x14ac:dyDescent="0.2">
      <c r="B1" s="1" t="s">
        <v>0</v>
      </c>
      <c r="C1" s="1"/>
      <c r="E1" s="1"/>
    </row>
    <row r="2" spans="2:41" s="17" customFormat="1" ht="25" customHeight="1" x14ac:dyDescent="0.2">
      <c r="H2" s="99" t="s">
        <v>1</v>
      </c>
    </row>
    <row r="3" spans="2:41" s="17" customFormat="1" ht="25" customHeight="1" x14ac:dyDescent="0.2">
      <c r="B3" s="31" t="s">
        <v>2</v>
      </c>
      <c r="C3" s="21"/>
      <c r="D3" s="21"/>
      <c r="E3" s="21"/>
      <c r="F3" s="81" t="s">
        <v>3</v>
      </c>
      <c r="G3" s="30" t="s">
        <v>4</v>
      </c>
      <c r="H3" s="20" t="str">
        <f>TEXT($F$4,"MMM-YYYY")</f>
        <v>Jan-1900</v>
      </c>
      <c r="I3" s="104" t="str">
        <f>TEXT(EDATE($F$4,1),"MMM-aaaa")</f>
        <v>Jan-Tuesday</v>
      </c>
      <c r="J3" s="104" t="str">
        <f>TEXT(EDATE($F$4,2),"MMM-aaaa")</f>
        <v>Feb-Wednesday</v>
      </c>
      <c r="K3" s="104" t="str">
        <f>TEXT(EDATE($F$4,3),"MMM-aaaa")</f>
        <v>Mar-Saturday</v>
      </c>
      <c r="L3" s="104" t="str">
        <f>TEXT(EDATE($F$4,4),"MMM-aaaa")</f>
        <v>Apr-Monday</v>
      </c>
      <c r="M3" s="104" t="str">
        <f>TEXT(EDATE($F$4,5),"MMM-aaaa")</f>
        <v>May-Thursday</v>
      </c>
      <c r="N3" s="104" t="str">
        <f>TEXT(EDATE($F$4,6),"MMM-aaaa")</f>
        <v>Jun-Saturday</v>
      </c>
      <c r="O3" s="104" t="str">
        <f>TEXT(EDATE($F$4,7),"MMM-aaaa")</f>
        <v>Jul-Tuesday</v>
      </c>
      <c r="P3" s="104" t="str">
        <f>TEXT(EDATE($F$4,8),"MMM-aaaa")</f>
        <v>Aug-Friday</v>
      </c>
      <c r="Q3" s="104" t="str">
        <f>TEXT(EDATE($F$4,9),"MMM-aaaa")</f>
        <v>Sep-Sunday</v>
      </c>
      <c r="R3" s="104" t="str">
        <f>TEXT(EDATE($F$4,10),"MMM-aaaa")</f>
        <v>Oct-Wednesday</v>
      </c>
      <c r="S3" s="104" t="str">
        <f>TEXT(EDATE($F$4,11),"MMM-aaaa")</f>
        <v>Nov-Friday</v>
      </c>
      <c r="T3" s="104" t="str">
        <f>TEXT(EDATE($F$4,12),"MMM-aaaa")</f>
        <v>Dec-Monday</v>
      </c>
      <c r="U3" s="104" t="str">
        <f>TEXT(EDATE($F$4,13),"MMM-aaaa")</f>
        <v>Jan-Thursday</v>
      </c>
      <c r="V3" s="104" t="str">
        <f>TEXT(EDATE($F$4,14),"MMM-aaaa")</f>
        <v>Feb-Thursday</v>
      </c>
      <c r="W3" s="104" t="str">
        <f>TEXT(EDATE($F$4,15),"MMM-aaaa")</f>
        <v>Mar-Sunday</v>
      </c>
      <c r="X3" s="104" t="str">
        <f>TEXT(EDATE($F$4,16),"MMM-aaaa")</f>
        <v>Apr-Tuesday</v>
      </c>
      <c r="Y3" s="104" t="str">
        <f>TEXT(EDATE($F$4,17),"MMM-aaaa")</f>
        <v>May-Friday</v>
      </c>
      <c r="Z3" s="104" t="str">
        <f>TEXT(EDATE($F$4,18),"MMM-aaaa")</f>
        <v>Jun-Sunday</v>
      </c>
      <c r="AA3" s="104" t="str">
        <f>TEXT(EDATE($F$4,19),"MMM-aaaa")</f>
        <v>Jul-Wednesday</v>
      </c>
      <c r="AB3" s="104" t="str">
        <f>TEXT(EDATE($F$4,20),"MMM-aaaa")</f>
        <v>Aug-Saturday</v>
      </c>
      <c r="AC3" s="104" t="str">
        <f>TEXT(EDATE($F$4,21),"MMM-aaaa")</f>
        <v>Sep-Monday</v>
      </c>
      <c r="AD3" s="104" t="str">
        <f>TEXT(EDATE($F$4,22),"MMM-aaaa")</f>
        <v>Oct-Thursday</v>
      </c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</row>
    <row r="4" spans="2:41" s="10" customFormat="1" ht="25" customHeight="1" x14ac:dyDescent="0.2">
      <c r="B4" s="24" t="s">
        <v>5</v>
      </c>
      <c r="C4" s="25"/>
      <c r="D4" s="25"/>
      <c r="E4" s="25"/>
      <c r="F4" s="107"/>
      <c r="G4" s="106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</row>
    <row r="5" spans="2:41" s="10" customFormat="1" ht="25" customHeight="1" x14ac:dyDescent="0.2">
      <c r="B5" s="28" t="s">
        <v>6</v>
      </c>
      <c r="C5" s="29"/>
      <c r="D5" s="29"/>
      <c r="E5" s="29"/>
      <c r="F5" s="107"/>
      <c r="G5" s="106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</row>
    <row r="6" spans="2:41" s="10" customFormat="1" ht="25" customHeight="1" x14ac:dyDescent="0.2">
      <c r="B6" s="26" t="s">
        <v>7</v>
      </c>
      <c r="C6" s="27"/>
      <c r="D6" s="27"/>
      <c r="E6" s="27"/>
      <c r="F6" s="107"/>
      <c r="G6" s="106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2:41" s="10" customFormat="1" ht="25" customHeight="1" x14ac:dyDescent="0.2">
      <c r="B7" s="28" t="s">
        <v>8</v>
      </c>
      <c r="C7" s="29"/>
      <c r="D7" s="29"/>
      <c r="E7" s="29"/>
      <c r="F7" s="107"/>
      <c r="G7" s="106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2:41" s="10" customFormat="1" ht="25" customHeight="1" x14ac:dyDescent="0.2">
      <c r="B8" s="26" t="s">
        <v>9</v>
      </c>
      <c r="C8" s="27"/>
      <c r="D8" s="27"/>
      <c r="E8" s="27"/>
      <c r="F8" s="107"/>
      <c r="G8" s="106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9"/>
      <c r="AF8" s="9"/>
      <c r="AG8" s="9"/>
      <c r="AH8" s="11"/>
      <c r="AI8" s="11"/>
      <c r="AJ8" s="9"/>
      <c r="AK8" s="9"/>
      <c r="AL8" s="9"/>
      <c r="AM8" s="9"/>
      <c r="AN8" s="9"/>
      <c r="AO8" s="9"/>
    </row>
    <row r="9" spans="2:41" s="10" customFormat="1" ht="25" customHeight="1" x14ac:dyDescent="0.2">
      <c r="B9" s="28" t="s">
        <v>10</v>
      </c>
      <c r="C9" s="29"/>
      <c r="D9" s="29"/>
      <c r="E9" s="29"/>
      <c r="F9" s="107"/>
      <c r="G9" s="106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9"/>
      <c r="AF9" s="9"/>
      <c r="AG9" s="9"/>
      <c r="AH9" s="12"/>
      <c r="AI9" s="12"/>
      <c r="AJ9" s="9"/>
      <c r="AK9" s="9"/>
      <c r="AL9" s="9"/>
      <c r="AM9" s="9"/>
      <c r="AN9" s="9"/>
      <c r="AO9" s="9"/>
    </row>
    <row r="10" spans="2:41" s="10" customFormat="1" ht="25" customHeight="1" x14ac:dyDescent="0.2">
      <c r="B10" s="26" t="s">
        <v>11</v>
      </c>
      <c r="C10" s="27"/>
      <c r="D10" s="27"/>
      <c r="E10" s="27"/>
      <c r="F10" s="107"/>
      <c r="G10" s="106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2:41" s="17" customFormat="1" ht="25" customHeight="1" x14ac:dyDescent="0.2">
      <c r="B11" s="26" t="s">
        <v>12</v>
      </c>
      <c r="C11" s="27"/>
      <c r="D11" s="27"/>
      <c r="E11" s="27"/>
      <c r="F11" s="108"/>
      <c r="G11" s="155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7"/>
      <c r="Y11" s="37"/>
      <c r="Z11" s="37"/>
      <c r="AA11" s="37"/>
      <c r="AB11" s="37"/>
      <c r="AC11" s="37"/>
      <c r="AD11" s="37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</row>
    <row r="12" spans="2:41" s="17" customFormat="1" ht="25" customHeight="1" x14ac:dyDescent="0.2">
      <c r="H12" s="99" t="s">
        <v>13</v>
      </c>
      <c r="AF12" s="100" t="s">
        <v>14</v>
      </c>
    </row>
    <row r="13" spans="2:41" s="7" customFormat="1" ht="25" customHeight="1" x14ac:dyDescent="0.2">
      <c r="B13" s="31" t="s">
        <v>15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7"/>
      <c r="AG13" s="13"/>
      <c r="AH13" s="13"/>
      <c r="AI13" s="13"/>
      <c r="AJ13" s="13"/>
      <c r="AK13" s="13"/>
      <c r="AL13" s="13"/>
      <c r="AM13" s="13"/>
      <c r="AN13" s="13"/>
      <c r="AO13" s="13"/>
    </row>
    <row r="14" spans="2:41" s="4" customFormat="1" ht="19" customHeight="1" x14ac:dyDescent="0.15">
      <c r="B14" s="40"/>
      <c r="C14" s="40"/>
      <c r="D14" s="42"/>
      <c r="E14" s="42"/>
      <c r="F14" s="84" t="s">
        <v>16</v>
      </c>
      <c r="G14" s="82" t="s">
        <v>17</v>
      </c>
      <c r="H14" s="44" t="str">
        <f>TEXT($F$4,"MMM-YYYY")</f>
        <v>Jan-1900</v>
      </c>
      <c r="I14" s="110" t="str">
        <f>TEXT(EDATE($F$4,1),"MMM-aaaa")</f>
        <v>Jan-Tuesday</v>
      </c>
      <c r="J14" s="111" t="str">
        <f>TEXT(EDATE($F$4,2),"MMM-aaaa")</f>
        <v>Feb-Wednesday</v>
      </c>
      <c r="K14" s="111" t="str">
        <f>TEXT(EDATE($F$4,3),"MMM-aaaa")</f>
        <v>Mar-Saturday</v>
      </c>
      <c r="L14" s="111" t="str">
        <f>TEXT(EDATE($F$4,4),"MMM-aaaa")</f>
        <v>Apr-Monday</v>
      </c>
      <c r="M14" s="111" t="str">
        <f>TEXT(EDATE($F$4,5),"MMM-aaaa")</f>
        <v>May-Thursday</v>
      </c>
      <c r="N14" s="111" t="str">
        <f>TEXT(EDATE($F$4,6),"MMM-aaaa")</f>
        <v>Jun-Saturday</v>
      </c>
      <c r="O14" s="111" t="str">
        <f>TEXT(EDATE($F$4,7),"MMM-aaaa")</f>
        <v>Jul-Tuesday</v>
      </c>
      <c r="P14" s="111" t="str">
        <f>TEXT(EDATE($F$4,8),"MMM-aaaa")</f>
        <v>Aug-Friday</v>
      </c>
      <c r="Q14" s="111" t="str">
        <f>TEXT(EDATE($F$4,9),"MMM-aaaa")</f>
        <v>Sep-Sunday</v>
      </c>
      <c r="R14" s="111" t="str">
        <f>TEXT(EDATE($F$4,10),"MMM-aaaa")</f>
        <v>Oct-Wednesday</v>
      </c>
      <c r="S14" s="111" t="str">
        <f>TEXT(EDATE($F$4,11),"MMM-aaaa")</f>
        <v>Nov-Friday</v>
      </c>
      <c r="T14" s="111" t="str">
        <f>TEXT(EDATE($F$4,12),"MMM-aaaa")</f>
        <v>Dec-Monday</v>
      </c>
      <c r="U14" s="111" t="str">
        <f>TEXT(EDATE($F$4,13),"MMM-aaaa")</f>
        <v>Jan-Thursday</v>
      </c>
      <c r="V14" s="111" t="str">
        <f>TEXT(EDATE($F$4,14),"MMM-aaaa")</f>
        <v>Feb-Thursday</v>
      </c>
      <c r="W14" s="111" t="str">
        <f>TEXT(EDATE($F$4,15),"MMM-aaaa")</f>
        <v>Mar-Sunday</v>
      </c>
      <c r="X14" s="111" t="str">
        <f>TEXT(EDATE($F$4,16),"MMM-aaaa")</f>
        <v>Apr-Tuesday</v>
      </c>
      <c r="Y14" s="111" t="str">
        <f>TEXT(EDATE($F$4,17),"MMM-aaaa")</f>
        <v>May-Friday</v>
      </c>
      <c r="Z14" s="111" t="str">
        <f>TEXT(EDATE($F$4,18),"MMM-aaaa")</f>
        <v>Jun-Sunday</v>
      </c>
      <c r="AA14" s="111" t="str">
        <f>TEXT(EDATE($F$4,19),"MMM-aaaa")</f>
        <v>Jul-Wednesday</v>
      </c>
      <c r="AB14" s="111" t="str">
        <f>TEXT(EDATE($F$4,20),"MMM-aaaa")</f>
        <v>Aug-Saturday</v>
      </c>
      <c r="AC14" s="111" t="str">
        <f>TEXT(EDATE($F$4,21),"MMM-aaaa")</f>
        <v>Sep-Monday</v>
      </c>
      <c r="AD14" s="112" t="str">
        <f>TEXT(EDATE($F$4,22),"MMM-aaaa")</f>
        <v>Oct-Thursday</v>
      </c>
      <c r="AE14" s="61" t="s">
        <v>18</v>
      </c>
      <c r="AF14" s="59" t="s">
        <v>19</v>
      </c>
      <c r="AG14" s="5"/>
      <c r="AH14" s="5"/>
      <c r="AI14" s="5"/>
      <c r="AJ14" s="5"/>
      <c r="AK14" s="5"/>
      <c r="AL14" s="5"/>
      <c r="AM14" s="5"/>
      <c r="AN14" s="5"/>
      <c r="AO14" s="5"/>
    </row>
    <row r="15" spans="2:41" s="7" customFormat="1" ht="25" customHeight="1" x14ac:dyDescent="0.2">
      <c r="B15" s="41" t="s">
        <v>20</v>
      </c>
      <c r="C15" s="41" t="s">
        <v>21</v>
      </c>
      <c r="D15" s="43" t="s">
        <v>22</v>
      </c>
      <c r="E15" s="43" t="s">
        <v>23</v>
      </c>
      <c r="F15" s="85" t="s">
        <v>24</v>
      </c>
      <c r="G15" s="83" t="s">
        <v>25</v>
      </c>
      <c r="H15" s="45">
        <f>NETWORKDAYS($F$4,EOMONTH($F$4,0),)</f>
        <v>22</v>
      </c>
      <c r="I15" s="113">
        <f>NETWORKDAYS(EDATE($F$4,1),EOMONTH(EDATE($F$4,1),0),)</f>
        <v>1</v>
      </c>
      <c r="J15" s="114">
        <f>NETWORKDAYS(EDATE($F$4,2),EOMONTH(EDATE($F$4,2),0),)</f>
        <v>-2</v>
      </c>
      <c r="K15" s="114">
        <f>NETWORKDAYS(EDATE($F$4,3),EOMONTH(EDATE($F$4,3),0),)</f>
        <v>0</v>
      </c>
      <c r="L15" s="114">
        <f>NETWORKDAYS(EDATE($F$4,4),EOMONTH(EDATE($F$4,4),0),)</f>
        <v>1</v>
      </c>
      <c r="M15" s="114">
        <f>NETWORKDAYS(EDATE($F$4,5),EOMONTH(EDATE($F$4,5),0),)</f>
        <v>1</v>
      </c>
      <c r="N15" s="114">
        <f>NETWORKDAYS(EDATE($F$4,6),EOMONTH(EDATE($F$4,6),0),)</f>
        <v>0</v>
      </c>
      <c r="O15" s="114">
        <f>NETWORKDAYS(EDATE($F$4,7),EOMONTH(EDATE($F$4,7),0),)</f>
        <v>1</v>
      </c>
      <c r="P15" s="114">
        <f>NETWORKDAYS(EDATE($F$4,8),EOMONTH(EDATE($F$4,8),0),)</f>
        <v>1</v>
      </c>
      <c r="Q15" s="114">
        <f>NETWORKDAYS(EDATE($F$4,9),EOMONTH(EDATE($F$4,9),0),)</f>
        <v>0</v>
      </c>
      <c r="R15" s="114">
        <f>NETWORKDAYS(EDATE($F$4,10),EOMONTH(EDATE($F$4,10),0),)</f>
        <v>1</v>
      </c>
      <c r="S15" s="114">
        <f>NETWORKDAYS(EDATE($F$4,11),EOMONTH(EDATE($F$4,11),0),)</f>
        <v>1</v>
      </c>
      <c r="T15" s="114">
        <f>NETWORKDAYS(EDATE($F$4,12),EOMONTH(EDATE($F$4,12),0),)</f>
        <v>1</v>
      </c>
      <c r="U15" s="114">
        <f>NETWORKDAYS(EDATE($F$4,13),EOMONTH(EDATE($F$4,13),0),)</f>
        <v>1</v>
      </c>
      <c r="V15" s="114">
        <f>NETWORKDAYS(EDATE($F$4,14),EOMONTH(EDATE($F$4,14),0),)</f>
        <v>1</v>
      </c>
      <c r="W15" s="114">
        <f>NETWORKDAYS(EDATE($F$4,15),EOMONTH(EDATE($F$4,15),0),)</f>
        <v>0</v>
      </c>
      <c r="X15" s="114">
        <f>NETWORKDAYS(EDATE($F$4,16),EOMONTH(EDATE($F$4,16),0),)</f>
        <v>1</v>
      </c>
      <c r="Y15" s="114">
        <f>NETWORKDAYS(EDATE($F$4,17),EOMONTH(EDATE($F$4,17),0),)</f>
        <v>1</v>
      </c>
      <c r="Z15" s="114">
        <f>NETWORKDAYS(EDATE($F$4,18),EOMONTH(EDATE($F$4,18),0),)</f>
        <v>0</v>
      </c>
      <c r="AA15" s="114">
        <f>NETWORKDAYS(EDATE($F$4,19),EOMONTH(EDATE($F$4,19),0),)</f>
        <v>1</v>
      </c>
      <c r="AB15" s="114">
        <f>NETWORKDAYS(EDATE($F$4,20),EOMONTH(EDATE($F$4,20),0),)</f>
        <v>0</v>
      </c>
      <c r="AC15" s="114">
        <f>NETWORKDAYS(EDATE($F$4,21),EOMONTH(EDATE($F$4,21),0),)</f>
        <v>1</v>
      </c>
      <c r="AD15" s="115">
        <f>NETWORKDAYS(EDATE($F$4,22),EOMONTH(EDATE($F$4,22),0),)</f>
        <v>1</v>
      </c>
      <c r="AE15" s="62" t="s">
        <v>26</v>
      </c>
      <c r="AF15" s="60" t="s">
        <v>27</v>
      </c>
      <c r="AG15" s="14"/>
      <c r="AH15" s="14"/>
      <c r="AI15" s="14"/>
      <c r="AJ15" s="14"/>
      <c r="AK15" s="14"/>
      <c r="AL15" s="14"/>
      <c r="AM15" s="14"/>
      <c r="AN15" s="14"/>
      <c r="AO15" s="14"/>
    </row>
    <row r="16" spans="2:41" s="10" customFormat="1" ht="25" customHeight="1" x14ac:dyDescent="0.2">
      <c r="B16" s="64"/>
      <c r="C16" s="64"/>
      <c r="D16" s="65"/>
      <c r="E16" s="116"/>
      <c r="F16" s="130"/>
      <c r="G16" s="131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5"/>
      <c r="AE16" s="80">
        <f t="shared" ref="AE16:AE29" si="0">SUM(H16:AD16)*8</f>
        <v>0</v>
      </c>
      <c r="AF16" s="119">
        <f t="shared" ref="AF16:AF29" si="1">AE16*E16*D16</f>
        <v>0</v>
      </c>
      <c r="AG16" s="15"/>
      <c r="AH16" s="15"/>
      <c r="AI16" s="15"/>
      <c r="AJ16" s="15"/>
      <c r="AK16" s="15"/>
      <c r="AL16" s="15"/>
      <c r="AM16" s="15"/>
      <c r="AN16" s="15"/>
      <c r="AO16" s="15"/>
    </row>
    <row r="17" spans="2:41" s="10" customFormat="1" ht="25" customHeight="1" x14ac:dyDescent="0.2">
      <c r="B17" s="66"/>
      <c r="C17" s="66"/>
      <c r="D17" s="67"/>
      <c r="E17" s="120"/>
      <c r="F17" s="123"/>
      <c r="G17" s="124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7"/>
      <c r="AE17" s="80">
        <f t="shared" si="0"/>
        <v>0</v>
      </c>
      <c r="AF17" s="119">
        <f t="shared" si="1"/>
        <v>0</v>
      </c>
      <c r="AG17" s="16"/>
      <c r="AH17" s="15"/>
      <c r="AI17" s="15"/>
      <c r="AJ17" s="15"/>
      <c r="AK17" s="15"/>
      <c r="AL17" s="15"/>
      <c r="AM17" s="15"/>
      <c r="AN17" s="15"/>
      <c r="AO17" s="15"/>
    </row>
    <row r="18" spans="2:41" s="10" customFormat="1" ht="25" customHeight="1" x14ac:dyDescent="0.2">
      <c r="B18" s="66"/>
      <c r="C18" s="66"/>
      <c r="D18" s="67"/>
      <c r="E18" s="120"/>
      <c r="F18" s="123"/>
      <c r="G18" s="124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7"/>
      <c r="AE18" s="80">
        <f t="shared" si="0"/>
        <v>0</v>
      </c>
      <c r="AF18" s="119">
        <f t="shared" si="1"/>
        <v>0</v>
      </c>
      <c r="AG18" s="15"/>
      <c r="AH18" s="15"/>
      <c r="AI18" s="15"/>
      <c r="AJ18" s="15"/>
      <c r="AK18" s="15"/>
      <c r="AL18" s="15"/>
      <c r="AM18" s="15"/>
      <c r="AN18" s="15"/>
      <c r="AO18" s="15"/>
    </row>
    <row r="19" spans="2:41" s="10" customFormat="1" ht="25" customHeight="1" x14ac:dyDescent="0.2">
      <c r="B19" s="66"/>
      <c r="C19" s="66"/>
      <c r="D19" s="67"/>
      <c r="E19" s="120"/>
      <c r="F19" s="123"/>
      <c r="G19" s="124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7"/>
      <c r="AE19" s="80">
        <f t="shared" si="0"/>
        <v>0</v>
      </c>
      <c r="AF19" s="119">
        <f t="shared" si="1"/>
        <v>0</v>
      </c>
      <c r="AG19" s="15"/>
      <c r="AH19" s="15"/>
      <c r="AI19" s="15"/>
      <c r="AJ19" s="15"/>
      <c r="AK19" s="15"/>
      <c r="AL19" s="15"/>
      <c r="AM19" s="15"/>
      <c r="AN19" s="15"/>
      <c r="AO19" s="15"/>
    </row>
    <row r="20" spans="2:41" s="10" customFormat="1" ht="25" customHeight="1" x14ac:dyDescent="0.2">
      <c r="B20" s="66"/>
      <c r="C20" s="66"/>
      <c r="D20" s="67"/>
      <c r="E20" s="120"/>
      <c r="F20" s="123"/>
      <c r="G20" s="124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7"/>
      <c r="AE20" s="80">
        <f t="shared" si="0"/>
        <v>0</v>
      </c>
      <c r="AF20" s="119">
        <f t="shared" si="1"/>
        <v>0</v>
      </c>
      <c r="AG20" s="15"/>
      <c r="AH20" s="15"/>
      <c r="AI20" s="15"/>
      <c r="AJ20" s="15"/>
      <c r="AK20" s="15"/>
      <c r="AL20" s="15"/>
      <c r="AM20" s="15"/>
      <c r="AN20" s="15"/>
      <c r="AO20" s="15"/>
    </row>
    <row r="21" spans="2:41" s="10" customFormat="1" ht="25" customHeight="1" x14ac:dyDescent="0.2">
      <c r="B21" s="66"/>
      <c r="C21" s="66"/>
      <c r="D21" s="67"/>
      <c r="E21" s="120"/>
      <c r="F21" s="123"/>
      <c r="G21" s="124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7"/>
      <c r="AE21" s="80">
        <f t="shared" si="0"/>
        <v>0</v>
      </c>
      <c r="AF21" s="119">
        <f t="shared" si="1"/>
        <v>0</v>
      </c>
      <c r="AG21" s="15"/>
      <c r="AH21" s="15"/>
      <c r="AI21" s="15"/>
      <c r="AJ21" s="15"/>
      <c r="AK21" s="15"/>
      <c r="AL21" s="15"/>
      <c r="AM21" s="15"/>
      <c r="AN21" s="15"/>
      <c r="AO21" s="15"/>
    </row>
    <row r="22" spans="2:41" s="10" customFormat="1" ht="25" customHeight="1" x14ac:dyDescent="0.2">
      <c r="B22" s="66"/>
      <c r="C22" s="66"/>
      <c r="D22" s="67"/>
      <c r="E22" s="120"/>
      <c r="F22" s="123"/>
      <c r="G22" s="124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7"/>
      <c r="AE22" s="80">
        <f t="shared" si="0"/>
        <v>0</v>
      </c>
      <c r="AF22" s="119">
        <f t="shared" si="1"/>
        <v>0</v>
      </c>
      <c r="AG22" s="15"/>
      <c r="AH22" s="15"/>
      <c r="AI22" s="15"/>
      <c r="AJ22" s="15"/>
      <c r="AK22" s="15"/>
      <c r="AL22" s="15"/>
      <c r="AM22" s="15"/>
      <c r="AN22" s="15"/>
      <c r="AO22" s="15"/>
    </row>
    <row r="23" spans="2:41" s="10" customFormat="1" ht="25" customHeight="1" x14ac:dyDescent="0.2">
      <c r="B23" s="66"/>
      <c r="C23" s="66"/>
      <c r="D23" s="67"/>
      <c r="E23" s="120"/>
      <c r="F23" s="123"/>
      <c r="G23" s="124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7"/>
      <c r="AE23" s="80">
        <f t="shared" si="0"/>
        <v>0</v>
      </c>
      <c r="AF23" s="119">
        <f t="shared" si="1"/>
        <v>0</v>
      </c>
      <c r="AG23" s="15"/>
      <c r="AH23" s="15"/>
      <c r="AI23" s="15"/>
      <c r="AJ23" s="15"/>
      <c r="AK23" s="15"/>
      <c r="AL23" s="15"/>
      <c r="AM23" s="15"/>
      <c r="AN23" s="15"/>
      <c r="AO23" s="15"/>
    </row>
    <row r="24" spans="2:41" s="10" customFormat="1" ht="25" customHeight="1" x14ac:dyDescent="0.2">
      <c r="B24" s="66"/>
      <c r="C24" s="66"/>
      <c r="D24" s="67"/>
      <c r="E24" s="120"/>
      <c r="F24" s="123"/>
      <c r="G24" s="124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7"/>
      <c r="AE24" s="80">
        <f t="shared" si="0"/>
        <v>0</v>
      </c>
      <c r="AF24" s="119">
        <f t="shared" si="1"/>
        <v>0</v>
      </c>
      <c r="AG24" s="15"/>
      <c r="AH24" s="15"/>
      <c r="AI24" s="15"/>
      <c r="AJ24" s="15"/>
      <c r="AK24" s="15"/>
      <c r="AL24" s="15"/>
      <c r="AM24" s="15"/>
      <c r="AN24" s="15"/>
      <c r="AO24" s="15"/>
    </row>
    <row r="25" spans="2:41" s="10" customFormat="1" ht="25" customHeight="1" x14ac:dyDescent="0.2">
      <c r="B25" s="66"/>
      <c r="C25" s="66"/>
      <c r="D25" s="67"/>
      <c r="E25" s="120"/>
      <c r="F25" s="123"/>
      <c r="G25" s="124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7"/>
      <c r="AE25" s="80">
        <f t="shared" si="0"/>
        <v>0</v>
      </c>
      <c r="AF25" s="119">
        <f t="shared" si="1"/>
        <v>0</v>
      </c>
      <c r="AG25" s="15"/>
      <c r="AH25" s="15"/>
      <c r="AI25" s="15"/>
      <c r="AJ25" s="15"/>
      <c r="AK25" s="15"/>
      <c r="AL25" s="15"/>
      <c r="AM25" s="15"/>
      <c r="AN25" s="15"/>
      <c r="AO25" s="15"/>
    </row>
    <row r="26" spans="2:41" s="10" customFormat="1" ht="25" customHeight="1" x14ac:dyDescent="0.2">
      <c r="B26" s="66"/>
      <c r="C26" s="66"/>
      <c r="D26" s="67"/>
      <c r="E26" s="120"/>
      <c r="F26" s="123"/>
      <c r="G26" s="124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7"/>
      <c r="AE26" s="80">
        <f t="shared" si="0"/>
        <v>0</v>
      </c>
      <c r="AF26" s="119">
        <f t="shared" si="1"/>
        <v>0</v>
      </c>
      <c r="AG26" s="15"/>
      <c r="AH26" s="15"/>
      <c r="AI26" s="15"/>
      <c r="AJ26" s="15"/>
      <c r="AK26" s="15"/>
      <c r="AL26" s="15"/>
      <c r="AM26" s="15"/>
      <c r="AN26" s="15"/>
      <c r="AO26" s="15"/>
    </row>
    <row r="27" spans="2:41" s="10" customFormat="1" ht="25" customHeight="1" x14ac:dyDescent="0.2">
      <c r="B27" s="66"/>
      <c r="C27" s="66"/>
      <c r="D27" s="67"/>
      <c r="E27" s="120"/>
      <c r="F27" s="123"/>
      <c r="G27" s="124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7"/>
      <c r="AE27" s="80">
        <f t="shared" si="0"/>
        <v>0</v>
      </c>
      <c r="AF27" s="119">
        <f t="shared" si="1"/>
        <v>0</v>
      </c>
      <c r="AG27" s="15"/>
      <c r="AH27" s="15"/>
      <c r="AI27" s="15"/>
      <c r="AJ27" s="15"/>
      <c r="AK27" s="15"/>
      <c r="AL27" s="15"/>
      <c r="AM27" s="15"/>
      <c r="AN27" s="15"/>
      <c r="AO27" s="15"/>
    </row>
    <row r="28" spans="2:41" s="10" customFormat="1" ht="25" customHeight="1" x14ac:dyDescent="0.2">
      <c r="B28" s="66"/>
      <c r="C28" s="66"/>
      <c r="D28" s="67"/>
      <c r="E28" s="120"/>
      <c r="F28" s="123"/>
      <c r="G28" s="124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7"/>
      <c r="AE28" s="80">
        <f t="shared" si="0"/>
        <v>0</v>
      </c>
      <c r="AF28" s="119">
        <f t="shared" si="1"/>
        <v>0</v>
      </c>
      <c r="AG28" s="15"/>
      <c r="AH28" s="15"/>
      <c r="AI28" s="15"/>
      <c r="AJ28" s="15"/>
      <c r="AK28" s="15"/>
      <c r="AL28" s="15"/>
      <c r="AM28" s="15"/>
      <c r="AN28" s="15"/>
      <c r="AO28" s="15"/>
    </row>
    <row r="29" spans="2:41" s="10" customFormat="1" ht="25" customHeight="1" thickBot="1" x14ac:dyDescent="0.25">
      <c r="B29" s="68"/>
      <c r="C29" s="68"/>
      <c r="D29" s="69"/>
      <c r="E29" s="125"/>
      <c r="F29" s="126"/>
      <c r="G29" s="127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9"/>
      <c r="AE29" s="80">
        <f t="shared" si="0"/>
        <v>0</v>
      </c>
      <c r="AF29" s="119">
        <f t="shared" si="1"/>
        <v>0</v>
      </c>
      <c r="AG29" s="15"/>
      <c r="AH29" s="15"/>
      <c r="AI29" s="15"/>
      <c r="AJ29" s="15"/>
      <c r="AK29" s="15"/>
      <c r="AL29" s="15"/>
      <c r="AM29" s="15"/>
      <c r="AN29" s="15"/>
      <c r="AO29" s="15"/>
    </row>
    <row r="30" spans="2:41" s="17" customFormat="1" ht="30" customHeight="1" thickTop="1" thickBot="1" x14ac:dyDescent="0.25">
      <c r="B30" s="55" t="s">
        <v>34</v>
      </c>
      <c r="C30" s="56"/>
      <c r="D30" s="56"/>
      <c r="E30" s="128"/>
      <c r="F30" s="57"/>
      <c r="G30" s="58" t="s">
        <v>35</v>
      </c>
      <c r="H30" s="70">
        <f t="shared" ref="H30:AF30" si="2">SUM(H16:H29)</f>
        <v>0</v>
      </c>
      <c r="I30" s="71">
        <f t="shared" si="2"/>
        <v>0</v>
      </c>
      <c r="J30" s="71">
        <f t="shared" si="2"/>
        <v>0</v>
      </c>
      <c r="K30" s="71">
        <f t="shared" si="2"/>
        <v>0</v>
      </c>
      <c r="L30" s="71">
        <f t="shared" si="2"/>
        <v>0</v>
      </c>
      <c r="M30" s="71">
        <f t="shared" si="2"/>
        <v>0</v>
      </c>
      <c r="N30" s="71">
        <f t="shared" si="2"/>
        <v>0</v>
      </c>
      <c r="O30" s="71">
        <f t="shared" si="2"/>
        <v>0</v>
      </c>
      <c r="P30" s="71">
        <f t="shared" si="2"/>
        <v>0</v>
      </c>
      <c r="Q30" s="71">
        <f t="shared" si="2"/>
        <v>0</v>
      </c>
      <c r="R30" s="71">
        <f t="shared" si="2"/>
        <v>0</v>
      </c>
      <c r="S30" s="71">
        <f t="shared" si="2"/>
        <v>0</v>
      </c>
      <c r="T30" s="71">
        <f t="shared" si="2"/>
        <v>0</v>
      </c>
      <c r="U30" s="71">
        <f t="shared" si="2"/>
        <v>0</v>
      </c>
      <c r="V30" s="71">
        <f t="shared" si="2"/>
        <v>0</v>
      </c>
      <c r="W30" s="71">
        <f t="shared" si="2"/>
        <v>0</v>
      </c>
      <c r="X30" s="71">
        <f t="shared" si="2"/>
        <v>0</v>
      </c>
      <c r="Y30" s="71">
        <f t="shared" si="2"/>
        <v>0</v>
      </c>
      <c r="Z30" s="71">
        <f t="shared" si="2"/>
        <v>0</v>
      </c>
      <c r="AA30" s="71">
        <f t="shared" si="2"/>
        <v>0</v>
      </c>
      <c r="AB30" s="71">
        <f t="shared" si="2"/>
        <v>0</v>
      </c>
      <c r="AC30" s="71">
        <f t="shared" si="2"/>
        <v>0</v>
      </c>
      <c r="AD30" s="72">
        <f t="shared" si="2"/>
        <v>0</v>
      </c>
      <c r="AE30" s="87">
        <f t="shared" si="2"/>
        <v>0</v>
      </c>
      <c r="AF30" s="129">
        <f t="shared" si="2"/>
        <v>0</v>
      </c>
    </row>
    <row r="31" spans="2:41" s="17" customFormat="1" ht="25" customHeight="1" x14ac:dyDescent="0.2">
      <c r="H31" s="99" t="s">
        <v>13</v>
      </c>
      <c r="AF31" s="100" t="s">
        <v>14</v>
      </c>
    </row>
    <row r="32" spans="2:41" s="7" customFormat="1" ht="25" customHeight="1" x14ac:dyDescent="0.2">
      <c r="B32" s="31" t="s">
        <v>36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7"/>
      <c r="AG32" s="13"/>
      <c r="AH32" s="13"/>
      <c r="AI32" s="13"/>
      <c r="AJ32" s="13"/>
      <c r="AK32" s="13"/>
      <c r="AL32" s="13"/>
      <c r="AM32" s="13"/>
      <c r="AN32" s="13"/>
      <c r="AO32" s="13"/>
    </row>
    <row r="33" spans="2:41" s="4" customFormat="1" ht="19" customHeight="1" x14ac:dyDescent="0.15">
      <c r="B33" s="40"/>
      <c r="C33" s="40"/>
      <c r="D33" s="42"/>
      <c r="E33" s="42"/>
      <c r="F33" s="84" t="s">
        <v>16</v>
      </c>
      <c r="G33" s="82" t="s">
        <v>17</v>
      </c>
      <c r="H33" s="44" t="str">
        <f>TEXT($F$4,"MMM-YYYY")</f>
        <v>Jan-1900</v>
      </c>
      <c r="I33" s="110" t="str">
        <f>TEXT(EDATE($F$4,1),"MMM-aaaa")</f>
        <v>Jan-Tuesday</v>
      </c>
      <c r="J33" s="111" t="str">
        <f>TEXT(EDATE($F$4,2),"MMM-aaaa")</f>
        <v>Feb-Wednesday</v>
      </c>
      <c r="K33" s="111" t="str">
        <f>TEXT(EDATE($F$4,3),"MMM-aaaa")</f>
        <v>Mar-Saturday</v>
      </c>
      <c r="L33" s="111" t="str">
        <f>TEXT(EDATE($F$4,4),"MMM-aaaa")</f>
        <v>Apr-Monday</v>
      </c>
      <c r="M33" s="111" t="str">
        <f>TEXT(EDATE($F$4,5),"MMM-aaaa")</f>
        <v>May-Thursday</v>
      </c>
      <c r="N33" s="111" t="str">
        <f>TEXT(EDATE($F$4,6),"MMM-aaaa")</f>
        <v>Jun-Saturday</v>
      </c>
      <c r="O33" s="111" t="str">
        <f>TEXT(EDATE($F$4,7),"MMM-aaaa")</f>
        <v>Jul-Tuesday</v>
      </c>
      <c r="P33" s="111" t="str">
        <f>TEXT(EDATE($F$4,8),"MMM-aaaa")</f>
        <v>Aug-Friday</v>
      </c>
      <c r="Q33" s="111" t="str">
        <f>TEXT(EDATE($F$4,9),"MMM-aaaa")</f>
        <v>Sep-Sunday</v>
      </c>
      <c r="R33" s="111" t="str">
        <f>TEXT(EDATE($F$4,10),"MMM-aaaa")</f>
        <v>Oct-Wednesday</v>
      </c>
      <c r="S33" s="111" t="str">
        <f>TEXT(EDATE($F$4,11),"MMM-aaaa")</f>
        <v>Nov-Friday</v>
      </c>
      <c r="T33" s="111" t="str">
        <f>TEXT(EDATE($F$4,12),"MMM-aaaa")</f>
        <v>Dec-Monday</v>
      </c>
      <c r="U33" s="111" t="str">
        <f>TEXT(EDATE($F$4,13),"MMM-aaaa")</f>
        <v>Jan-Thursday</v>
      </c>
      <c r="V33" s="111" t="str">
        <f>TEXT(EDATE($F$4,14),"MMM-aaaa")</f>
        <v>Feb-Thursday</v>
      </c>
      <c r="W33" s="111" t="str">
        <f>TEXT(EDATE($F$4,15),"MMM-aaaa")</f>
        <v>Mar-Sunday</v>
      </c>
      <c r="X33" s="111" t="str">
        <f>TEXT(EDATE($F$4,16),"MMM-aaaa")</f>
        <v>Apr-Tuesday</v>
      </c>
      <c r="Y33" s="111" t="str">
        <f>TEXT(EDATE($F$4,17),"MMM-aaaa")</f>
        <v>May-Friday</v>
      </c>
      <c r="Z33" s="111" t="str">
        <f>TEXT(EDATE($F$4,18),"MMM-aaaa")</f>
        <v>Jun-Sunday</v>
      </c>
      <c r="AA33" s="111" t="str">
        <f>TEXT(EDATE($F$4,19),"MMM-aaaa")</f>
        <v>Jul-Wednesday</v>
      </c>
      <c r="AB33" s="111" t="str">
        <f>TEXT(EDATE($F$4,20),"MMM-aaaa")</f>
        <v>Aug-Saturday</v>
      </c>
      <c r="AC33" s="111" t="str">
        <f>TEXT(EDATE($F$4,21),"MMM-aaaa")</f>
        <v>Sep-Monday</v>
      </c>
      <c r="AD33" s="112" t="str">
        <f>TEXT(EDATE($F$4,22),"MMM-aaaa")</f>
        <v>Oct-Thursday</v>
      </c>
      <c r="AE33" s="61" t="s">
        <v>18</v>
      </c>
      <c r="AF33" s="59" t="s">
        <v>19</v>
      </c>
      <c r="AG33" s="5"/>
      <c r="AH33" s="5"/>
      <c r="AI33" s="5"/>
      <c r="AJ33" s="5"/>
      <c r="AK33" s="5"/>
      <c r="AL33" s="5"/>
      <c r="AM33" s="5"/>
      <c r="AN33" s="5"/>
      <c r="AO33" s="5"/>
    </row>
    <row r="34" spans="2:41" s="7" customFormat="1" ht="25" customHeight="1" x14ac:dyDescent="0.2">
      <c r="B34" s="41" t="s">
        <v>20</v>
      </c>
      <c r="C34" s="41" t="s">
        <v>21</v>
      </c>
      <c r="D34" s="43" t="s">
        <v>22</v>
      </c>
      <c r="E34" s="43" t="s">
        <v>23</v>
      </c>
      <c r="F34" s="85" t="s">
        <v>24</v>
      </c>
      <c r="G34" s="83" t="s">
        <v>25</v>
      </c>
      <c r="H34" s="45">
        <f>NETWORKDAYS($F$4,EOMONTH($F$4,0),)</f>
        <v>22</v>
      </c>
      <c r="I34" s="113">
        <f>NETWORKDAYS(EDATE($F$4,1),EOMONTH(EDATE($F$4,1),0),)</f>
        <v>1</v>
      </c>
      <c r="J34" s="114">
        <f>NETWORKDAYS(EDATE($F$4,2),EOMONTH(EDATE($F$4,2),0),)</f>
        <v>-2</v>
      </c>
      <c r="K34" s="114">
        <f>NETWORKDAYS(EDATE($F$4,3),EOMONTH(EDATE($F$4,3),0),)</f>
        <v>0</v>
      </c>
      <c r="L34" s="114">
        <f>NETWORKDAYS(EDATE($F$4,4),EOMONTH(EDATE($F$4,4),0),)</f>
        <v>1</v>
      </c>
      <c r="M34" s="114">
        <f>NETWORKDAYS(EDATE($F$4,5),EOMONTH(EDATE($F$4,5),0),)</f>
        <v>1</v>
      </c>
      <c r="N34" s="114">
        <f>NETWORKDAYS(EDATE($F$4,6),EOMONTH(EDATE($F$4,6),0),)</f>
        <v>0</v>
      </c>
      <c r="O34" s="114">
        <f>NETWORKDAYS(EDATE($F$4,7),EOMONTH(EDATE($F$4,7),0),)</f>
        <v>1</v>
      </c>
      <c r="P34" s="114">
        <f>NETWORKDAYS(EDATE($F$4,8),EOMONTH(EDATE($F$4,8),0),)</f>
        <v>1</v>
      </c>
      <c r="Q34" s="114">
        <f>NETWORKDAYS(EDATE($F$4,9),EOMONTH(EDATE($F$4,9),0),)</f>
        <v>0</v>
      </c>
      <c r="R34" s="114">
        <f>NETWORKDAYS(EDATE($F$4,10),EOMONTH(EDATE($F$4,10),0),)</f>
        <v>1</v>
      </c>
      <c r="S34" s="114">
        <f>NETWORKDAYS(EDATE($F$4,11),EOMONTH(EDATE($F$4,11),0),)</f>
        <v>1</v>
      </c>
      <c r="T34" s="114">
        <f>NETWORKDAYS(EDATE($F$4,12),EOMONTH(EDATE($F$4,12),0),)</f>
        <v>1</v>
      </c>
      <c r="U34" s="114">
        <f>NETWORKDAYS(EDATE($F$4,13),EOMONTH(EDATE($F$4,13),0),)</f>
        <v>1</v>
      </c>
      <c r="V34" s="114">
        <f>NETWORKDAYS(EDATE($F$4,14),EOMONTH(EDATE($F$4,14),0),)</f>
        <v>1</v>
      </c>
      <c r="W34" s="114">
        <f>NETWORKDAYS(EDATE($F$4,15),EOMONTH(EDATE($F$4,15),0),)</f>
        <v>0</v>
      </c>
      <c r="X34" s="114">
        <f>NETWORKDAYS(EDATE($F$4,16),EOMONTH(EDATE($F$4,16),0),)</f>
        <v>1</v>
      </c>
      <c r="Y34" s="114">
        <f>NETWORKDAYS(EDATE($F$4,17),EOMONTH(EDATE($F$4,17),0),)</f>
        <v>1</v>
      </c>
      <c r="Z34" s="114">
        <f>NETWORKDAYS(EDATE($F$4,18),EOMONTH(EDATE($F$4,18),0),)</f>
        <v>0</v>
      </c>
      <c r="AA34" s="114">
        <f>NETWORKDAYS(EDATE($F$4,19),EOMONTH(EDATE($F$4,19),0),)</f>
        <v>1</v>
      </c>
      <c r="AB34" s="114">
        <f>NETWORKDAYS(EDATE($F$4,20),EOMONTH(EDATE($F$4,20),0),)</f>
        <v>0</v>
      </c>
      <c r="AC34" s="114">
        <f>NETWORKDAYS(EDATE($F$4,21),EOMONTH(EDATE($F$4,21),0),)</f>
        <v>1</v>
      </c>
      <c r="AD34" s="115">
        <f>NETWORKDAYS(EDATE($F$4,22),EOMONTH(EDATE($F$4,22),0),)</f>
        <v>1</v>
      </c>
      <c r="AE34" s="62" t="s">
        <v>26</v>
      </c>
      <c r="AF34" s="60" t="s">
        <v>27</v>
      </c>
      <c r="AG34" s="14"/>
      <c r="AH34" s="14"/>
      <c r="AI34" s="14"/>
      <c r="AJ34" s="14"/>
      <c r="AK34" s="14"/>
      <c r="AL34" s="14"/>
      <c r="AM34" s="14"/>
      <c r="AN34" s="14"/>
      <c r="AO34" s="14"/>
    </row>
    <row r="35" spans="2:41" s="10" customFormat="1" ht="25" customHeight="1" x14ac:dyDescent="0.2">
      <c r="B35" s="64"/>
      <c r="C35" s="64"/>
      <c r="D35" s="65"/>
      <c r="E35" s="116"/>
      <c r="F35" s="130"/>
      <c r="G35" s="131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5"/>
      <c r="AE35" s="80">
        <f t="shared" ref="AE35:AE42" si="3">SUM(H35:AD35)*8</f>
        <v>0</v>
      </c>
      <c r="AF35" s="119">
        <f t="shared" ref="AF35:AF42" si="4">AE35*E35*D35</f>
        <v>0</v>
      </c>
      <c r="AG35" s="15"/>
      <c r="AH35" s="15"/>
      <c r="AI35" s="15"/>
      <c r="AJ35" s="15"/>
      <c r="AK35" s="15"/>
      <c r="AL35" s="15"/>
      <c r="AM35" s="15"/>
      <c r="AN35" s="15"/>
      <c r="AO35" s="15"/>
    </row>
    <row r="36" spans="2:41" s="10" customFormat="1" ht="25" customHeight="1" x14ac:dyDescent="0.2">
      <c r="B36" s="66"/>
      <c r="C36" s="66"/>
      <c r="D36" s="67"/>
      <c r="E36" s="120"/>
      <c r="F36" s="123"/>
      <c r="G36" s="124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7"/>
      <c r="AE36" s="80">
        <f t="shared" si="3"/>
        <v>0</v>
      </c>
      <c r="AF36" s="119">
        <f t="shared" si="4"/>
        <v>0</v>
      </c>
      <c r="AG36" s="16"/>
      <c r="AH36" s="15"/>
      <c r="AI36" s="15"/>
      <c r="AJ36" s="15"/>
      <c r="AK36" s="15"/>
      <c r="AL36" s="15"/>
      <c r="AM36" s="15"/>
      <c r="AN36" s="15"/>
      <c r="AO36" s="15"/>
    </row>
    <row r="37" spans="2:41" s="10" customFormat="1" ht="25" customHeight="1" x14ac:dyDescent="0.2">
      <c r="B37" s="66"/>
      <c r="C37" s="66"/>
      <c r="D37" s="67"/>
      <c r="E37" s="120"/>
      <c r="F37" s="123"/>
      <c r="G37" s="124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7"/>
      <c r="AE37" s="80">
        <f t="shared" si="3"/>
        <v>0</v>
      </c>
      <c r="AF37" s="119">
        <f t="shared" si="4"/>
        <v>0</v>
      </c>
      <c r="AG37" s="15"/>
      <c r="AH37" s="15"/>
      <c r="AI37" s="15"/>
      <c r="AJ37" s="15"/>
      <c r="AK37" s="15"/>
      <c r="AL37" s="15"/>
      <c r="AM37" s="15"/>
      <c r="AN37" s="15"/>
      <c r="AO37" s="15"/>
    </row>
    <row r="38" spans="2:41" s="10" customFormat="1" ht="25" customHeight="1" x14ac:dyDescent="0.2">
      <c r="B38" s="66"/>
      <c r="C38" s="66"/>
      <c r="D38" s="67"/>
      <c r="E38" s="120"/>
      <c r="F38" s="123"/>
      <c r="G38" s="124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7"/>
      <c r="AE38" s="80">
        <f t="shared" si="3"/>
        <v>0</v>
      </c>
      <c r="AF38" s="119">
        <f t="shared" si="4"/>
        <v>0</v>
      </c>
      <c r="AG38" s="15"/>
      <c r="AH38" s="15"/>
      <c r="AI38" s="15"/>
      <c r="AJ38" s="15"/>
      <c r="AK38" s="15"/>
      <c r="AL38" s="15"/>
      <c r="AM38" s="15"/>
      <c r="AN38" s="15"/>
      <c r="AO38" s="15"/>
    </row>
    <row r="39" spans="2:41" s="10" customFormat="1" ht="25" customHeight="1" x14ac:dyDescent="0.2">
      <c r="B39" s="66"/>
      <c r="C39" s="66"/>
      <c r="D39" s="67"/>
      <c r="E39" s="120"/>
      <c r="F39" s="123"/>
      <c r="G39" s="124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7"/>
      <c r="AE39" s="80">
        <f t="shared" si="3"/>
        <v>0</v>
      </c>
      <c r="AF39" s="119">
        <f t="shared" si="4"/>
        <v>0</v>
      </c>
      <c r="AG39" s="15"/>
      <c r="AH39" s="15"/>
      <c r="AI39" s="15"/>
      <c r="AJ39" s="15"/>
      <c r="AK39" s="15"/>
      <c r="AL39" s="15"/>
      <c r="AM39" s="15"/>
      <c r="AN39" s="15"/>
      <c r="AO39" s="15"/>
    </row>
    <row r="40" spans="2:41" s="10" customFormat="1" ht="25" customHeight="1" x14ac:dyDescent="0.2">
      <c r="B40" s="66"/>
      <c r="C40" s="66"/>
      <c r="D40" s="67"/>
      <c r="E40" s="120"/>
      <c r="F40" s="123"/>
      <c r="G40" s="124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7"/>
      <c r="AE40" s="80">
        <f t="shared" si="3"/>
        <v>0</v>
      </c>
      <c r="AF40" s="119">
        <f t="shared" si="4"/>
        <v>0</v>
      </c>
      <c r="AG40" s="15"/>
      <c r="AH40" s="15"/>
      <c r="AI40" s="15"/>
      <c r="AJ40" s="15"/>
      <c r="AK40" s="15"/>
      <c r="AL40" s="15"/>
      <c r="AM40" s="15"/>
      <c r="AN40" s="15"/>
      <c r="AO40" s="15"/>
    </row>
    <row r="41" spans="2:41" s="10" customFormat="1" ht="25" customHeight="1" x14ac:dyDescent="0.2">
      <c r="B41" s="66"/>
      <c r="C41" s="66"/>
      <c r="D41" s="67"/>
      <c r="E41" s="120"/>
      <c r="F41" s="123"/>
      <c r="G41" s="124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7"/>
      <c r="AE41" s="80">
        <f t="shared" si="3"/>
        <v>0</v>
      </c>
      <c r="AF41" s="119">
        <f t="shared" si="4"/>
        <v>0</v>
      </c>
      <c r="AG41" s="15"/>
      <c r="AH41" s="15"/>
      <c r="AI41" s="15"/>
      <c r="AJ41" s="15"/>
      <c r="AK41" s="15"/>
      <c r="AL41" s="15"/>
      <c r="AM41" s="15"/>
      <c r="AN41" s="15"/>
      <c r="AO41" s="15"/>
    </row>
    <row r="42" spans="2:41" s="10" customFormat="1" ht="25" customHeight="1" thickBot="1" x14ac:dyDescent="0.25">
      <c r="B42" s="68"/>
      <c r="C42" s="68"/>
      <c r="D42" s="69"/>
      <c r="E42" s="125"/>
      <c r="F42" s="126"/>
      <c r="G42" s="127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9"/>
      <c r="AE42" s="80">
        <f t="shared" si="3"/>
        <v>0</v>
      </c>
      <c r="AF42" s="119">
        <f t="shared" si="4"/>
        <v>0</v>
      </c>
      <c r="AG42" s="15"/>
      <c r="AH42" s="15"/>
      <c r="AI42" s="15"/>
      <c r="AJ42" s="15"/>
      <c r="AK42" s="15"/>
      <c r="AL42" s="15"/>
      <c r="AM42" s="15"/>
      <c r="AN42" s="15"/>
      <c r="AO42" s="15"/>
    </row>
    <row r="43" spans="2:41" s="17" customFormat="1" ht="30" customHeight="1" thickTop="1" thickBot="1" x14ac:dyDescent="0.25">
      <c r="B43" s="55" t="s">
        <v>34</v>
      </c>
      <c r="C43" s="56"/>
      <c r="D43" s="56"/>
      <c r="E43" s="128"/>
      <c r="F43" s="57"/>
      <c r="G43" s="58" t="s">
        <v>35</v>
      </c>
      <c r="H43" s="70">
        <f t="shared" ref="H43:AF43" si="5">SUM(H35:H42)</f>
        <v>0</v>
      </c>
      <c r="I43" s="71">
        <f t="shared" si="5"/>
        <v>0</v>
      </c>
      <c r="J43" s="71">
        <f t="shared" si="5"/>
        <v>0</v>
      </c>
      <c r="K43" s="71">
        <f t="shared" si="5"/>
        <v>0</v>
      </c>
      <c r="L43" s="71">
        <f t="shared" si="5"/>
        <v>0</v>
      </c>
      <c r="M43" s="71">
        <f t="shared" si="5"/>
        <v>0</v>
      </c>
      <c r="N43" s="71">
        <f t="shared" si="5"/>
        <v>0</v>
      </c>
      <c r="O43" s="71">
        <f t="shared" si="5"/>
        <v>0</v>
      </c>
      <c r="P43" s="71">
        <f t="shared" si="5"/>
        <v>0</v>
      </c>
      <c r="Q43" s="71">
        <f t="shared" si="5"/>
        <v>0</v>
      </c>
      <c r="R43" s="71">
        <f t="shared" si="5"/>
        <v>0</v>
      </c>
      <c r="S43" s="71">
        <f t="shared" si="5"/>
        <v>0</v>
      </c>
      <c r="T43" s="71">
        <f t="shared" si="5"/>
        <v>0</v>
      </c>
      <c r="U43" s="71">
        <f t="shared" si="5"/>
        <v>0</v>
      </c>
      <c r="V43" s="71">
        <f t="shared" si="5"/>
        <v>0</v>
      </c>
      <c r="W43" s="71">
        <f t="shared" si="5"/>
        <v>0</v>
      </c>
      <c r="X43" s="71">
        <f t="shared" si="5"/>
        <v>0</v>
      </c>
      <c r="Y43" s="71">
        <f t="shared" si="5"/>
        <v>0</v>
      </c>
      <c r="Z43" s="71">
        <f t="shared" si="5"/>
        <v>0</v>
      </c>
      <c r="AA43" s="71">
        <f t="shared" si="5"/>
        <v>0</v>
      </c>
      <c r="AB43" s="71">
        <f t="shared" si="5"/>
        <v>0</v>
      </c>
      <c r="AC43" s="71">
        <f t="shared" si="5"/>
        <v>0</v>
      </c>
      <c r="AD43" s="72">
        <f t="shared" si="5"/>
        <v>0</v>
      </c>
      <c r="AE43" s="87">
        <f t="shared" si="5"/>
        <v>0</v>
      </c>
      <c r="AF43" s="129">
        <f t="shared" si="5"/>
        <v>0</v>
      </c>
    </row>
    <row r="44" spans="2:41" s="17" customFormat="1" ht="25" customHeight="1" thickBot="1" x14ac:dyDescent="0.25">
      <c r="H44" s="63"/>
      <c r="AE44" s="96" t="s">
        <v>37</v>
      </c>
      <c r="AF44" s="96" t="s">
        <v>19</v>
      </c>
    </row>
    <row r="45" spans="2:41" s="17" customFormat="1" ht="30" customHeight="1" thickTop="1" thickBot="1" x14ac:dyDescent="0.25">
      <c r="E45" s="128"/>
      <c r="F45" s="57"/>
      <c r="G45" s="58" t="s">
        <v>38</v>
      </c>
      <c r="H45" s="95">
        <f t="shared" ref="H45:AD45" si="6">(H30+H43)*8</f>
        <v>0</v>
      </c>
      <c r="I45" s="95">
        <f t="shared" si="6"/>
        <v>0</v>
      </c>
      <c r="J45" s="95">
        <f t="shared" si="6"/>
        <v>0</v>
      </c>
      <c r="K45" s="95">
        <f t="shared" si="6"/>
        <v>0</v>
      </c>
      <c r="L45" s="95">
        <f t="shared" si="6"/>
        <v>0</v>
      </c>
      <c r="M45" s="95">
        <f t="shared" si="6"/>
        <v>0</v>
      </c>
      <c r="N45" s="95">
        <f t="shared" si="6"/>
        <v>0</v>
      </c>
      <c r="O45" s="95">
        <f t="shared" si="6"/>
        <v>0</v>
      </c>
      <c r="P45" s="95">
        <f t="shared" si="6"/>
        <v>0</v>
      </c>
      <c r="Q45" s="95">
        <f t="shared" si="6"/>
        <v>0</v>
      </c>
      <c r="R45" s="95">
        <f t="shared" si="6"/>
        <v>0</v>
      </c>
      <c r="S45" s="95">
        <f t="shared" si="6"/>
        <v>0</v>
      </c>
      <c r="T45" s="95">
        <f t="shared" si="6"/>
        <v>0</v>
      </c>
      <c r="U45" s="95">
        <f t="shared" si="6"/>
        <v>0</v>
      </c>
      <c r="V45" s="95">
        <f t="shared" si="6"/>
        <v>0</v>
      </c>
      <c r="W45" s="95">
        <f t="shared" si="6"/>
        <v>0</v>
      </c>
      <c r="X45" s="95">
        <f t="shared" si="6"/>
        <v>0</v>
      </c>
      <c r="Y45" s="95">
        <f t="shared" si="6"/>
        <v>0</v>
      </c>
      <c r="Z45" s="95">
        <f t="shared" si="6"/>
        <v>0</v>
      </c>
      <c r="AA45" s="95">
        <f t="shared" si="6"/>
        <v>0</v>
      </c>
      <c r="AB45" s="95">
        <f t="shared" si="6"/>
        <v>0</v>
      </c>
      <c r="AC45" s="95">
        <f t="shared" si="6"/>
        <v>0</v>
      </c>
      <c r="AD45" s="95">
        <f t="shared" si="6"/>
        <v>0</v>
      </c>
      <c r="AE45" s="87">
        <f>SUM(AE30,AE43)</f>
        <v>0</v>
      </c>
      <c r="AF45" s="129">
        <f>SUM(AF30,AF43)</f>
        <v>0</v>
      </c>
    </row>
    <row r="46" spans="2:41" s="17" customFormat="1" ht="25" customHeight="1" x14ac:dyDescent="0.2">
      <c r="H46" s="99" t="s">
        <v>39</v>
      </c>
      <c r="AF46" s="73"/>
    </row>
    <row r="47" spans="2:41" s="7" customFormat="1" ht="25" customHeight="1" x14ac:dyDescent="0.2">
      <c r="B47" s="31" t="s">
        <v>40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7"/>
      <c r="AF47" s="13"/>
      <c r="AG47" s="13"/>
      <c r="AH47" s="13"/>
      <c r="AI47" s="13"/>
      <c r="AJ47" s="13"/>
      <c r="AK47" s="13"/>
      <c r="AL47" s="13"/>
      <c r="AM47" s="13"/>
      <c r="AN47" s="13"/>
      <c r="AO47" s="13"/>
    </row>
    <row r="48" spans="2:41" s="7" customFormat="1" ht="25" customHeight="1" x14ac:dyDescent="0.2">
      <c r="B48" s="22" t="s">
        <v>41</v>
      </c>
      <c r="C48" s="23"/>
      <c r="D48" s="23"/>
      <c r="E48" s="23"/>
      <c r="F48" s="93"/>
      <c r="G48" s="94"/>
      <c r="H48" s="88" t="str">
        <f>TEXT($F$4,"MMM-YYYY")</f>
        <v>Jan-1900</v>
      </c>
      <c r="I48" s="132" t="str">
        <f>TEXT(EDATE($F$4,1),"MMM-aaaa")</f>
        <v>Jan-Tuesday</v>
      </c>
      <c r="J48" s="133" t="str">
        <f>TEXT(EDATE($F$4,2),"MMM-aaaa")</f>
        <v>Feb-Wednesday</v>
      </c>
      <c r="K48" s="133" t="str">
        <f>TEXT(EDATE($F$4,3),"MMM-aaaa")</f>
        <v>Mar-Saturday</v>
      </c>
      <c r="L48" s="133" t="str">
        <f>TEXT(EDATE($F$4,4),"MMM-aaaa")</f>
        <v>Apr-Monday</v>
      </c>
      <c r="M48" s="133" t="str">
        <f>TEXT(EDATE($F$4,5),"MMM-aaaa")</f>
        <v>May-Thursday</v>
      </c>
      <c r="N48" s="133" t="str">
        <f>TEXT(EDATE($F$4,6),"MMM-aaaa")</f>
        <v>Jun-Saturday</v>
      </c>
      <c r="O48" s="133" t="str">
        <f>TEXT(EDATE($F$4,7),"MMM-aaaa")</f>
        <v>Jul-Tuesday</v>
      </c>
      <c r="P48" s="133" t="str">
        <f>TEXT(EDATE($F$4,8),"MMM-aaaa")</f>
        <v>Aug-Friday</v>
      </c>
      <c r="Q48" s="133" t="str">
        <f>TEXT(EDATE($F$4,9),"MMM-aaaa")</f>
        <v>Sep-Sunday</v>
      </c>
      <c r="R48" s="133" t="str">
        <f>TEXT(EDATE($F$4,10),"MMM-aaaa")</f>
        <v>Oct-Wednesday</v>
      </c>
      <c r="S48" s="133" t="str">
        <f>TEXT(EDATE($F$4,11),"MMM-aaaa")</f>
        <v>Nov-Friday</v>
      </c>
      <c r="T48" s="133" t="str">
        <f>TEXT(EDATE($F$4,12),"MMM-aaaa")</f>
        <v>Dec-Monday</v>
      </c>
      <c r="U48" s="133" t="str">
        <f>TEXT(EDATE($F$4,13),"MMM-aaaa")</f>
        <v>Jan-Thursday</v>
      </c>
      <c r="V48" s="133" t="str">
        <f>TEXT(EDATE($F$4,14),"MMM-aaaa")</f>
        <v>Feb-Thursday</v>
      </c>
      <c r="W48" s="133" t="str">
        <f>TEXT(EDATE($F$4,15),"MMM-aaaa")</f>
        <v>Mar-Sunday</v>
      </c>
      <c r="X48" s="133" t="str">
        <f>TEXT(EDATE($F$4,16),"MMM-aaaa")</f>
        <v>Apr-Tuesday</v>
      </c>
      <c r="Y48" s="133" t="str">
        <f>TEXT(EDATE($F$4,17),"MMM-aaaa")</f>
        <v>May-Friday</v>
      </c>
      <c r="Z48" s="133" t="str">
        <f>TEXT(EDATE($F$4,18),"MMM-aaaa")</f>
        <v>Jun-Sunday</v>
      </c>
      <c r="AA48" s="133" t="str">
        <f>TEXT(EDATE($F$4,19),"MMM-aaaa")</f>
        <v>Jul-Wednesday</v>
      </c>
      <c r="AB48" s="133" t="str">
        <f>TEXT(EDATE($F$4,20),"MMM-aaaa")</f>
        <v>Aug-Saturday</v>
      </c>
      <c r="AC48" s="133" t="str">
        <f>TEXT(EDATE($F$4,21),"MMM-aaaa")</f>
        <v>Sep-Monday</v>
      </c>
      <c r="AD48" s="134" t="str">
        <f>TEXT(EDATE($F$4,22),"MMM-aaaa")</f>
        <v>Oct-Thursday</v>
      </c>
      <c r="AE48" s="86" t="s">
        <v>19</v>
      </c>
      <c r="AF48" s="14"/>
      <c r="AG48" s="14"/>
      <c r="AH48" s="14"/>
      <c r="AI48" s="14"/>
      <c r="AJ48" s="14"/>
      <c r="AK48" s="14"/>
      <c r="AL48" s="14"/>
      <c r="AM48" s="14"/>
      <c r="AN48" s="14"/>
      <c r="AO48" s="14"/>
    </row>
    <row r="49" spans="1:41" s="10" customFormat="1" ht="25" customHeight="1" x14ac:dyDescent="0.2">
      <c r="B49" s="26" t="s">
        <v>42</v>
      </c>
      <c r="C49" s="27"/>
      <c r="D49" s="27"/>
      <c r="E49" s="27"/>
      <c r="F49" s="135"/>
      <c r="G49" s="124"/>
      <c r="H49" s="136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8"/>
      <c r="AE49" s="139">
        <f t="shared" ref="AE49:AE55" si="7">SUM(H49:AD49)</f>
        <v>0</v>
      </c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10" customFormat="1" ht="25" customHeight="1" x14ac:dyDescent="0.2">
      <c r="B50" s="26" t="s">
        <v>43</v>
      </c>
      <c r="C50" s="27"/>
      <c r="D50" s="27"/>
      <c r="E50" s="27"/>
      <c r="F50" s="135"/>
      <c r="G50" s="124"/>
      <c r="H50" s="140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2"/>
      <c r="AE50" s="143">
        <f t="shared" si="7"/>
        <v>0</v>
      </c>
      <c r="AF50" s="16"/>
      <c r="AG50" s="16"/>
      <c r="AH50" s="15"/>
      <c r="AI50" s="15"/>
      <c r="AJ50" s="15"/>
      <c r="AK50" s="15"/>
      <c r="AL50" s="15"/>
      <c r="AM50" s="15"/>
      <c r="AN50" s="15"/>
      <c r="AO50" s="15"/>
    </row>
    <row r="51" spans="1:41" s="10" customFormat="1" ht="25" customHeight="1" x14ac:dyDescent="0.2">
      <c r="B51" s="26" t="s">
        <v>44</v>
      </c>
      <c r="C51" s="27"/>
      <c r="D51" s="27"/>
      <c r="E51" s="27"/>
      <c r="F51" s="135"/>
      <c r="G51" s="124"/>
      <c r="H51" s="140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2"/>
      <c r="AE51" s="143">
        <f t="shared" si="7"/>
        <v>0</v>
      </c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10" customFormat="1" ht="25" customHeight="1" x14ac:dyDescent="0.2">
      <c r="B52" s="26" t="s">
        <v>45</v>
      </c>
      <c r="C52" s="27"/>
      <c r="D52" s="27"/>
      <c r="E52" s="27"/>
      <c r="F52" s="135"/>
      <c r="G52" s="124"/>
      <c r="H52" s="140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2"/>
      <c r="AE52" s="143">
        <f t="shared" si="7"/>
        <v>0</v>
      </c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10" customFormat="1" ht="25" customHeight="1" x14ac:dyDescent="0.2">
      <c r="B53" s="26" t="s">
        <v>46</v>
      </c>
      <c r="C53" s="27"/>
      <c r="D53" s="27"/>
      <c r="E53" s="27"/>
      <c r="F53" s="135"/>
      <c r="G53" s="124"/>
      <c r="H53" s="140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2"/>
      <c r="AE53" s="143">
        <f t="shared" si="7"/>
        <v>0</v>
      </c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10" customFormat="1" ht="25" customHeight="1" x14ac:dyDescent="0.2">
      <c r="B54" s="26" t="s">
        <v>46</v>
      </c>
      <c r="C54" s="27"/>
      <c r="D54" s="27"/>
      <c r="E54" s="27"/>
      <c r="F54" s="135"/>
      <c r="G54" s="124"/>
      <c r="H54" s="140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2"/>
      <c r="AE54" s="143">
        <f t="shared" si="7"/>
        <v>0</v>
      </c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10" customFormat="1" ht="25" customHeight="1" thickBot="1" x14ac:dyDescent="0.25">
      <c r="B55" s="26" t="s">
        <v>46</v>
      </c>
      <c r="C55" s="27"/>
      <c r="D55" s="27"/>
      <c r="E55" s="27"/>
      <c r="F55" s="135"/>
      <c r="G55" s="124"/>
      <c r="H55" s="144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6"/>
      <c r="AE55" s="147">
        <f t="shared" si="7"/>
        <v>0</v>
      </c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17" customFormat="1" ht="30" customHeight="1" thickTop="1" thickBot="1" x14ac:dyDescent="0.25">
      <c r="B56" s="89" t="s">
        <v>34</v>
      </c>
      <c r="C56" s="90"/>
      <c r="D56" s="90"/>
      <c r="E56" s="148"/>
      <c r="F56" s="91"/>
      <c r="G56" s="92" t="s">
        <v>35</v>
      </c>
      <c r="H56" s="149">
        <f t="shared" ref="H56:AE56" si="8">SUM(H49:H55)</f>
        <v>0</v>
      </c>
      <c r="I56" s="150">
        <f t="shared" si="8"/>
        <v>0</v>
      </c>
      <c r="J56" s="150">
        <f t="shared" si="8"/>
        <v>0</v>
      </c>
      <c r="K56" s="150">
        <f t="shared" si="8"/>
        <v>0</v>
      </c>
      <c r="L56" s="150">
        <f t="shared" si="8"/>
        <v>0</v>
      </c>
      <c r="M56" s="150">
        <f t="shared" si="8"/>
        <v>0</v>
      </c>
      <c r="N56" s="150">
        <f t="shared" si="8"/>
        <v>0</v>
      </c>
      <c r="O56" s="150">
        <f t="shared" si="8"/>
        <v>0</v>
      </c>
      <c r="P56" s="150">
        <f t="shared" si="8"/>
        <v>0</v>
      </c>
      <c r="Q56" s="150">
        <f t="shared" si="8"/>
        <v>0</v>
      </c>
      <c r="R56" s="150">
        <f t="shared" si="8"/>
        <v>0</v>
      </c>
      <c r="S56" s="150">
        <f t="shared" si="8"/>
        <v>0</v>
      </c>
      <c r="T56" s="150">
        <f t="shared" si="8"/>
        <v>0</v>
      </c>
      <c r="U56" s="150">
        <f t="shared" si="8"/>
        <v>0</v>
      </c>
      <c r="V56" s="150">
        <f t="shared" si="8"/>
        <v>0</v>
      </c>
      <c r="W56" s="150">
        <f t="shared" si="8"/>
        <v>0</v>
      </c>
      <c r="X56" s="150">
        <f t="shared" si="8"/>
        <v>0</v>
      </c>
      <c r="Y56" s="150">
        <f t="shared" si="8"/>
        <v>0</v>
      </c>
      <c r="Z56" s="150">
        <f t="shared" si="8"/>
        <v>0</v>
      </c>
      <c r="AA56" s="150">
        <f t="shared" si="8"/>
        <v>0</v>
      </c>
      <c r="AB56" s="150">
        <f t="shared" si="8"/>
        <v>0</v>
      </c>
      <c r="AC56" s="150">
        <f t="shared" si="8"/>
        <v>0</v>
      </c>
      <c r="AD56" s="151">
        <f t="shared" si="8"/>
        <v>0</v>
      </c>
      <c r="AE56" s="129">
        <f t="shared" si="8"/>
        <v>0</v>
      </c>
    </row>
    <row r="57" spans="1:41" s="17" customFormat="1" ht="10" customHeight="1" x14ac:dyDescent="0.2">
      <c r="H57" s="63"/>
      <c r="AF57" s="73"/>
    </row>
    <row r="58" spans="1:41" s="17" customFormat="1" ht="26" customHeight="1" x14ac:dyDescent="0.2">
      <c r="B58" s="97" t="s">
        <v>47</v>
      </c>
      <c r="H58" s="63"/>
      <c r="AF58" s="73"/>
    </row>
    <row r="59" spans="1:41" s="17" customFormat="1" ht="40" customHeight="1" x14ac:dyDescent="0.2">
      <c r="B59" s="98" t="s">
        <v>48</v>
      </c>
      <c r="C59" s="152">
        <f>AF45</f>
        <v>0</v>
      </c>
    </row>
    <row r="60" spans="1:41" s="17" customFormat="1" ht="40" customHeight="1" x14ac:dyDescent="0.2">
      <c r="B60" s="98" t="s">
        <v>49</v>
      </c>
      <c r="C60" s="152">
        <f>AE56</f>
        <v>0</v>
      </c>
    </row>
    <row r="61" spans="1:41" s="17" customFormat="1" ht="40" customHeight="1" thickBot="1" x14ac:dyDescent="0.25">
      <c r="B61" s="101" t="s">
        <v>50</v>
      </c>
      <c r="C61" s="153">
        <f>(C59+C60)*0.1</f>
        <v>0</v>
      </c>
    </row>
    <row r="62" spans="1:41" s="17" customFormat="1" ht="40" customHeight="1" thickTop="1" thickBot="1" x14ac:dyDescent="0.25">
      <c r="B62" s="102" t="s">
        <v>19</v>
      </c>
      <c r="C62" s="154">
        <f>SUM(C59:C61)</f>
        <v>0</v>
      </c>
    </row>
    <row r="63" spans="1:41" s="19" customFormat="1" x14ac:dyDescent="0.2"/>
    <row r="64" spans="1:41" ht="15.5" customHeight="1" x14ac:dyDescent="0.2">
      <c r="A64" s="18"/>
    </row>
    <row r="65" spans="1:1" ht="15.5" customHeight="1" x14ac:dyDescent="0.2">
      <c r="A65" s="18"/>
    </row>
    <row r="66" spans="1:1" ht="15.5" customHeight="1" x14ac:dyDescent="0.2">
      <c r="A66" s="18"/>
    </row>
    <row r="67" spans="1:1" ht="15.5" customHeight="1" x14ac:dyDescent="0.2">
      <c r="A67" s="18"/>
    </row>
    <row r="68" spans="1:1" ht="15.5" customHeight="1" x14ac:dyDescent="0.2">
      <c r="A68" s="18"/>
    </row>
    <row r="69" spans="1:1" ht="15.5" customHeight="1" x14ac:dyDescent="0.2">
      <c r="A69" s="18"/>
    </row>
    <row r="70" spans="1:1" ht="15.5" customHeight="1" x14ac:dyDescent="0.2">
      <c r="A70" s="18"/>
    </row>
    <row r="71" spans="1:1" ht="15.5" customHeight="1" x14ac:dyDescent="0.2">
      <c r="A71" s="18"/>
    </row>
    <row r="72" spans="1:1" ht="15.5" customHeight="1" x14ac:dyDescent="0.2">
      <c r="A72" s="18"/>
    </row>
    <row r="73" spans="1:1" ht="15.5" customHeight="1" x14ac:dyDescent="0.2">
      <c r="A73" s="18"/>
    </row>
    <row r="74" spans="1:1" ht="15.5" customHeight="1" x14ac:dyDescent="0.2">
      <c r="A74" s="18"/>
    </row>
    <row r="75" spans="1:1" ht="15.5" customHeight="1" x14ac:dyDescent="0.2">
      <c r="A75" s="18"/>
    </row>
    <row r="76" spans="1:1" ht="15.5" customHeight="1" x14ac:dyDescent="0.2">
      <c r="A76" s="18"/>
    </row>
    <row r="77" spans="1:1" ht="15.5" customHeight="1" x14ac:dyDescent="0.2">
      <c r="A77" s="18"/>
    </row>
    <row r="78" spans="1:1" ht="15.5" customHeight="1" x14ac:dyDescent="0.2">
      <c r="A78" s="18"/>
    </row>
    <row r="79" spans="1:1" ht="15.5" customHeight="1" x14ac:dyDescent="0.2">
      <c r="A79" s="18"/>
    </row>
    <row r="80" spans="1:1" ht="15.5" customHeight="1" x14ac:dyDescent="0.2">
      <c r="A80" s="18"/>
    </row>
    <row r="81" spans="1:1" ht="15.5" customHeight="1" x14ac:dyDescent="0.2">
      <c r="A81" s="18"/>
    </row>
    <row r="82" spans="1:1" ht="15.5" customHeight="1" x14ac:dyDescent="0.2">
      <c r="A82" s="18"/>
    </row>
    <row r="83" spans="1:1" ht="15.5" customHeight="1" x14ac:dyDescent="0.2">
      <c r="A83" s="18"/>
    </row>
    <row r="84" spans="1:1" ht="15.5" customHeight="1" x14ac:dyDescent="0.2">
      <c r="A84" s="18"/>
    </row>
    <row r="85" spans="1:1" ht="21" customHeight="1" x14ac:dyDescent="0.2">
      <c r="A85" s="18"/>
    </row>
    <row r="88" spans="1:1" ht="42" customHeight="1" x14ac:dyDescent="0.2"/>
  </sheetData>
  <printOptions verticalCentered="1"/>
  <pageMargins left="0.25" right="0.25" top="0.25" bottom="0.25" header="0" footer="0"/>
  <pageSetup scale="31" fitToHeight="0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33203125" style="2" customWidth="1"/>
    <col min="2" max="2" width="88.33203125" style="2" customWidth="1"/>
    <col min="3" max="3" width="10.83203125" style="2" customWidth="1"/>
    <col min="4" max="16384" width="10.83203125" style="2"/>
  </cols>
  <sheetData>
    <row r="1" spans="2:2" ht="20" customHeight="1" x14ac:dyDescent="0.2"/>
    <row r="2" spans="2:2" ht="105" customHeight="1" x14ac:dyDescent="0.2">
      <c r="B2" s="3" t="s">
        <v>52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cation des ressources du projet</vt:lpstr>
      <vt:lpstr>de ressources du projet - BLANK</vt:lpstr>
      <vt:lpstr> Clause de non-responsabilité -</vt:lpstr>
      <vt:lpstr>'cation des ressources du projet'!Print_Area</vt:lpstr>
      <vt:lpstr>'de ressources du projet - BLANK'!Print_Area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Office User</cp:lastModifiedBy>
  <dcterms:created xsi:type="dcterms:W3CDTF">2016-02-17T05:52:24Z</dcterms:created>
  <dcterms:modified xsi:type="dcterms:W3CDTF">2022-01-05T21:39:36Z</dcterms:modified>
</cp:coreProperties>
</file>